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Documents\Educ Nat\publications persos\Manuscrits\statistiques\régression linéaire multiple, méta régression\Regression linéaire multiple Excel\Sur mathadoc\"/>
    </mc:Choice>
  </mc:AlternateContent>
  <xr:revisionPtr revIDLastSave="0" documentId="13_ncr:1_{1A37F59B-F8F0-47B8-9FB2-8514BCC3756D}" xr6:coauthVersionLast="47" xr6:coauthVersionMax="47" xr10:uidLastSave="{00000000-0000-0000-0000-000000000000}"/>
  <bookViews>
    <workbookView xWindow="-108" yWindow="-108" windowWidth="23256" windowHeight="12456" activeTab="2" xr2:uid="{A1CDEE99-8C5D-49F4-82BE-313F1B35FBFD}"/>
  </bookViews>
  <sheets>
    <sheet name="Sommaire" sheetId="20" r:id="rId1"/>
    <sheet name="ANOVA" sheetId="8" r:id="rId2"/>
    <sheet name="régressions (modèles 1, 2 et 3)" sheetId="21" r:id="rId3"/>
    <sheet name="Matrices_modèle 2" sheetId="19" r:id="rId4"/>
    <sheet name="Matrices_modèle 3" sheetId="1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1" l="1" a="1"/>
  <c r="J9" i="21" s="1"/>
  <c r="H27" i="21" a="1"/>
  <c r="I29" i="21" s="1"/>
  <c r="B20" i="21"/>
  <c r="B21" i="21" s="1"/>
  <c r="B19" i="21"/>
  <c r="U21" i="21" s="1"/>
  <c r="R28" i="21"/>
  <c r="F18" i="21"/>
  <c r="R27" i="21"/>
  <c r="R26" i="21"/>
  <c r="R25" i="21"/>
  <c r="R24" i="21"/>
  <c r="R23" i="21"/>
  <c r="R22" i="21"/>
  <c r="R21" i="21"/>
  <c r="F11" i="21"/>
  <c r="U20" i="21"/>
  <c r="R20" i="21"/>
  <c r="R19" i="21"/>
  <c r="R18" i="21"/>
  <c r="F8" i="21"/>
  <c r="R17" i="21"/>
  <c r="R16" i="21"/>
  <c r="H14" i="21" a="1"/>
  <c r="I17" i="21" s="1"/>
  <c r="R15" i="21"/>
  <c r="R14" i="21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27" i="19"/>
  <c r="G4" i="19" a="1"/>
  <c r="P6" i="19" s="1"/>
  <c r="G4" i="16" a="1"/>
  <c r="P6" i="16" s="1"/>
  <c r="F21" i="8"/>
  <c r="E21" i="8"/>
  <c r="B25" i="8" s="1"/>
  <c r="E20" i="8"/>
  <c r="C34" i="8" s="1"/>
  <c r="E13" i="8"/>
  <c r="C30" i="8" s="1"/>
  <c r="E10" i="8"/>
  <c r="C26" i="8" s="1"/>
  <c r="K6" i="21" l="1"/>
  <c r="K8" i="21"/>
  <c r="H5" i="21"/>
  <c r="H7" i="21"/>
  <c r="H9" i="21"/>
  <c r="I5" i="21"/>
  <c r="I7" i="21"/>
  <c r="I9" i="21"/>
  <c r="K5" i="21"/>
  <c r="K7" i="21"/>
  <c r="K9" i="21"/>
  <c r="H6" i="21"/>
  <c r="H8" i="21"/>
  <c r="I6" i="21"/>
  <c r="I8" i="21"/>
  <c r="J6" i="21"/>
  <c r="J8" i="21"/>
  <c r="J5" i="21"/>
  <c r="J7" i="21"/>
  <c r="J17" i="21"/>
  <c r="H27" i="21"/>
  <c r="J27" i="21"/>
  <c r="T21" i="21" s="1"/>
  <c r="H28" i="21"/>
  <c r="J29" i="21"/>
  <c r="J15" i="21"/>
  <c r="I20" i="21"/>
  <c r="H18" i="21"/>
  <c r="I27" i="21"/>
  <c r="I18" i="21"/>
  <c r="H15" i="21"/>
  <c r="H30" i="21"/>
  <c r="I15" i="21"/>
  <c r="I30" i="21"/>
  <c r="J30" i="21"/>
  <c r="U26" i="21"/>
  <c r="U15" i="21"/>
  <c r="I16" i="21"/>
  <c r="U18" i="21"/>
  <c r="T23" i="21"/>
  <c r="U24" i="21"/>
  <c r="I28" i="21"/>
  <c r="H31" i="21"/>
  <c r="H14" i="21"/>
  <c r="J16" i="21"/>
  <c r="U17" i="21"/>
  <c r="T22" i="21"/>
  <c r="U23" i="21"/>
  <c r="U28" i="21"/>
  <c r="J28" i="21"/>
  <c r="I31" i="21"/>
  <c r="I14" i="21"/>
  <c r="H17" i="21"/>
  <c r="U22" i="21"/>
  <c r="U27" i="21"/>
  <c r="H29" i="21"/>
  <c r="J31" i="21"/>
  <c r="U19" i="21"/>
  <c r="U25" i="21"/>
  <c r="U14" i="21"/>
  <c r="H16" i="21"/>
  <c r="J18" i="21"/>
  <c r="J14" i="21"/>
  <c r="U16" i="21"/>
  <c r="B32" i="8"/>
  <c r="C31" i="8"/>
  <c r="O4" i="19"/>
  <c r="P5" i="19"/>
  <c r="Q6" i="19"/>
  <c r="Q4" i="19"/>
  <c r="R5" i="19"/>
  <c r="S6" i="19"/>
  <c r="R4" i="19"/>
  <c r="S5" i="19"/>
  <c r="T6" i="19"/>
  <c r="K4" i="19"/>
  <c r="S4" i="19"/>
  <c r="L5" i="19"/>
  <c r="T5" i="19"/>
  <c r="M6" i="19"/>
  <c r="U6" i="19"/>
  <c r="L4" i="19"/>
  <c r="T4" i="19"/>
  <c r="M5" i="19"/>
  <c r="U5" i="19"/>
  <c r="N6" i="19"/>
  <c r="G4" i="19"/>
  <c r="H5" i="19"/>
  <c r="I6" i="19"/>
  <c r="H4" i="19"/>
  <c r="P4" i="19"/>
  <c r="I5" i="19"/>
  <c r="Q5" i="19"/>
  <c r="J6" i="19"/>
  <c r="R6" i="19"/>
  <c r="I4" i="19"/>
  <c r="J5" i="19"/>
  <c r="K6" i="19"/>
  <c r="J4" i="19"/>
  <c r="K5" i="19"/>
  <c r="L6" i="19"/>
  <c r="M4" i="19"/>
  <c r="U4" i="19"/>
  <c r="N5" i="19"/>
  <c r="G6" i="19"/>
  <c r="O6" i="19"/>
  <c r="N4" i="19"/>
  <c r="G5" i="19"/>
  <c r="O5" i="19"/>
  <c r="H6" i="19"/>
  <c r="R4" i="16"/>
  <c r="S5" i="16"/>
  <c r="K4" i="16"/>
  <c r="S4" i="16"/>
  <c r="L5" i="16"/>
  <c r="T5" i="16"/>
  <c r="M6" i="16"/>
  <c r="U6" i="16"/>
  <c r="O4" i="16"/>
  <c r="H5" i="16"/>
  <c r="P5" i="16"/>
  <c r="I6" i="16"/>
  <c r="Q6" i="16"/>
  <c r="H4" i="16"/>
  <c r="P4" i="16"/>
  <c r="I5" i="16"/>
  <c r="Q5" i="16"/>
  <c r="J6" i="16"/>
  <c r="R6" i="16"/>
  <c r="I4" i="16"/>
  <c r="J5" i="16"/>
  <c r="K6" i="16"/>
  <c r="G4" i="16"/>
  <c r="G9" i="16" s="1" a="1"/>
  <c r="Q4" i="16"/>
  <c r="R5" i="16"/>
  <c r="S6" i="16"/>
  <c r="J4" i="16"/>
  <c r="K5" i="16"/>
  <c r="L6" i="16"/>
  <c r="T6" i="16"/>
  <c r="L4" i="16"/>
  <c r="T4" i="16"/>
  <c r="M5" i="16"/>
  <c r="U5" i="16"/>
  <c r="N6" i="16"/>
  <c r="M4" i="16"/>
  <c r="U4" i="16"/>
  <c r="N5" i="16"/>
  <c r="G6" i="16"/>
  <c r="O6" i="16"/>
  <c r="N4" i="16"/>
  <c r="G5" i="16"/>
  <c r="O5" i="16"/>
  <c r="H6" i="16"/>
  <c r="B36" i="8"/>
  <c r="B28" i="8"/>
  <c r="F28" i="8"/>
  <c r="B38" i="8"/>
  <c r="B34" i="8"/>
  <c r="B30" i="8"/>
  <c r="B26" i="8"/>
  <c r="C24" i="8"/>
  <c r="C27" i="8"/>
  <c r="C25" i="8"/>
  <c r="C32" i="8"/>
  <c r="C37" i="8"/>
  <c r="C35" i="8"/>
  <c r="C33" i="8"/>
  <c r="B24" i="8"/>
  <c r="B37" i="8"/>
  <c r="B35" i="8"/>
  <c r="B33" i="8"/>
  <c r="B31" i="8"/>
  <c r="B29" i="8"/>
  <c r="B27" i="8"/>
  <c r="C28" i="8"/>
  <c r="C29" i="8"/>
  <c r="C38" i="8"/>
  <c r="C36" i="8"/>
  <c r="T16" i="21" l="1"/>
  <c r="T19" i="21"/>
  <c r="T20" i="21"/>
  <c r="T24" i="21"/>
  <c r="I22" i="21"/>
  <c r="T27" i="21"/>
  <c r="T28" i="21"/>
  <c r="I21" i="21"/>
  <c r="T17" i="21"/>
  <c r="T18" i="21"/>
  <c r="T26" i="21"/>
  <c r="T15" i="21"/>
  <c r="T25" i="21"/>
  <c r="T14" i="21"/>
  <c r="S15" i="21"/>
  <c r="S28" i="21"/>
  <c r="S23" i="21"/>
  <c r="S17" i="21"/>
  <c r="S24" i="21"/>
  <c r="S18" i="21"/>
  <c r="S14" i="21"/>
  <c r="S19" i="21"/>
  <c r="S26" i="21"/>
  <c r="S20" i="21"/>
  <c r="S21" i="21"/>
  <c r="S16" i="21"/>
  <c r="S27" i="21"/>
  <c r="S22" i="21"/>
  <c r="S25" i="21"/>
  <c r="U29" i="21"/>
  <c r="I35" i="21"/>
  <c r="G9" i="19" a="1"/>
  <c r="H9" i="16"/>
  <c r="I11" i="16"/>
  <c r="G9" i="16"/>
  <c r="H11" i="16"/>
  <c r="H10" i="16"/>
  <c r="G10" i="16"/>
  <c r="I9" i="16"/>
  <c r="G11" i="16"/>
  <c r="I10" i="16"/>
  <c r="F32" i="8"/>
  <c r="E37" i="8" s="1"/>
  <c r="F24" i="8"/>
  <c r="V19" i="21" l="1"/>
  <c r="W19" i="21"/>
  <c r="V14" i="21"/>
  <c r="W14" i="21"/>
  <c r="W18" i="21"/>
  <c r="V18" i="21"/>
  <c r="W16" i="21"/>
  <c r="V16" i="21"/>
  <c r="V25" i="21"/>
  <c r="W25" i="21"/>
  <c r="V22" i="21"/>
  <c r="W22" i="21"/>
  <c r="V27" i="21"/>
  <c r="W27" i="21"/>
  <c r="W24" i="21"/>
  <c r="V24" i="21"/>
  <c r="W17" i="21"/>
  <c r="V17" i="21"/>
  <c r="W21" i="21"/>
  <c r="V21" i="21"/>
  <c r="W23" i="21"/>
  <c r="V23" i="21"/>
  <c r="W20" i="21"/>
  <c r="V20" i="21"/>
  <c r="W28" i="21"/>
  <c r="V28" i="21"/>
  <c r="W26" i="21"/>
  <c r="V26" i="21"/>
  <c r="W15" i="21"/>
  <c r="V15" i="21"/>
  <c r="H9" i="19"/>
  <c r="I11" i="19"/>
  <c r="G9" i="19"/>
  <c r="I10" i="19"/>
  <c r="H10" i="19"/>
  <c r="G10" i="19"/>
  <c r="I9" i="19"/>
  <c r="H11" i="19"/>
  <c r="G11" i="19"/>
  <c r="K9" i="16" a="1"/>
  <c r="V29" i="21" l="1"/>
  <c r="W29" i="21"/>
  <c r="K9" i="19" a="1"/>
  <c r="L11" i="16"/>
  <c r="K11" i="16"/>
  <c r="K10" i="16"/>
  <c r="M9" i="16"/>
  <c r="M10" i="16"/>
  <c r="L9" i="16"/>
  <c r="M11" i="16"/>
  <c r="K9" i="16"/>
  <c r="L10" i="16"/>
  <c r="V30" i="21" l="1"/>
  <c r="L11" i="19"/>
  <c r="K11" i="19"/>
  <c r="M10" i="19"/>
  <c r="M9" i="19"/>
  <c r="L9" i="19"/>
  <c r="M11" i="19"/>
  <c r="L10" i="19"/>
  <c r="K10" i="19"/>
  <c r="K9" i="19"/>
  <c r="O9" i="16" a="1"/>
  <c r="O9" i="19" l="1" a="1"/>
  <c r="V11" i="16"/>
  <c r="AC10" i="16"/>
  <c r="U10" i="16"/>
  <c r="AB9" i="16"/>
  <c r="T9" i="16"/>
  <c r="AC11" i="16"/>
  <c r="U11" i="16"/>
  <c r="AB10" i="16"/>
  <c r="T10" i="16"/>
  <c r="AA9" i="16"/>
  <c r="S9" i="16"/>
  <c r="Y10" i="16"/>
  <c r="X9" i="16"/>
  <c r="Y11" i="16"/>
  <c r="Q11" i="16"/>
  <c r="X10" i="16"/>
  <c r="P10" i="16"/>
  <c r="W9" i="16"/>
  <c r="O9" i="16"/>
  <c r="P11" i="16"/>
  <c r="O10" i="16"/>
  <c r="AB11" i="16"/>
  <c r="T11" i="16"/>
  <c r="AA10" i="16"/>
  <c r="S10" i="16"/>
  <c r="Z9" i="16"/>
  <c r="R9" i="16"/>
  <c r="X11" i="16"/>
  <c r="W10" i="16"/>
  <c r="V9" i="16"/>
  <c r="W11" i="16"/>
  <c r="O11" i="16"/>
  <c r="V10" i="16"/>
  <c r="AC9" i="16"/>
  <c r="U9" i="16"/>
  <c r="AA11" i="16"/>
  <c r="S11" i="16"/>
  <c r="Z10" i="16"/>
  <c r="R10" i="16"/>
  <c r="Y9" i="16"/>
  <c r="Q9" i="16"/>
  <c r="Z11" i="16"/>
  <c r="R11" i="16"/>
  <c r="Q10" i="16"/>
  <c r="P9" i="16"/>
  <c r="V11" i="19" l="1"/>
  <c r="AC10" i="19"/>
  <c r="U10" i="19"/>
  <c r="AB9" i="19"/>
  <c r="T9" i="19"/>
  <c r="AC11" i="19"/>
  <c r="U11" i="19"/>
  <c r="AB10" i="19"/>
  <c r="T10" i="19"/>
  <c r="AA9" i="19"/>
  <c r="S9" i="19"/>
  <c r="T11" i="19"/>
  <c r="Z9" i="19"/>
  <c r="R11" i="19"/>
  <c r="Q10" i="19"/>
  <c r="P9" i="19"/>
  <c r="Y11" i="19"/>
  <c r="X10" i="19"/>
  <c r="W9" i="19"/>
  <c r="P11" i="19"/>
  <c r="V9" i="19"/>
  <c r="O11" i="19"/>
  <c r="AC9" i="19"/>
  <c r="AB11" i="19"/>
  <c r="AA10" i="19"/>
  <c r="S10" i="19"/>
  <c r="R9" i="19"/>
  <c r="AA11" i="19"/>
  <c r="S11" i="19"/>
  <c r="Z10" i="19"/>
  <c r="R10" i="19"/>
  <c r="Y9" i="19"/>
  <c r="Q9" i="19"/>
  <c r="Z11" i="19"/>
  <c r="Y10" i="19"/>
  <c r="X9" i="19"/>
  <c r="Q11" i="19"/>
  <c r="P10" i="19"/>
  <c r="O9" i="19"/>
  <c r="X11" i="19"/>
  <c r="W10" i="19"/>
  <c r="O10" i="19"/>
  <c r="W11" i="19"/>
  <c r="V10" i="19"/>
  <c r="U9" i="19"/>
  <c r="AE9" i="16" a="1"/>
  <c r="AE9" i="19" l="1" a="1"/>
  <c r="AE11" i="16"/>
  <c r="AE10" i="16"/>
  <c r="AE9" i="16"/>
  <c r="AE11" i="19" l="1"/>
  <c r="AE10" i="19"/>
  <c r="AE9" i="19"/>
  <c r="D38" i="16"/>
  <c r="E38" i="16" s="1"/>
  <c r="D34" i="16"/>
  <c r="E34" i="16" s="1"/>
  <c r="D30" i="16"/>
  <c r="E30" i="16" s="1"/>
  <c r="D31" i="16"/>
  <c r="E31" i="16" s="1"/>
  <c r="D41" i="16"/>
  <c r="E41" i="16" s="1"/>
  <c r="D37" i="16"/>
  <c r="E37" i="16" s="1"/>
  <c r="D33" i="16"/>
  <c r="E33" i="16" s="1"/>
  <c r="D29" i="16"/>
  <c r="E29" i="16" s="1"/>
  <c r="D35" i="16"/>
  <c r="E35" i="16" s="1"/>
  <c r="D27" i="16"/>
  <c r="E27" i="16" s="1"/>
  <c r="D40" i="16"/>
  <c r="E40" i="16" s="1"/>
  <c r="D36" i="16"/>
  <c r="E36" i="16" s="1"/>
  <c r="D32" i="16"/>
  <c r="E32" i="16" s="1"/>
  <c r="D28" i="16"/>
  <c r="E28" i="16" s="1"/>
  <c r="D39" i="16"/>
  <c r="E39" i="16" s="1"/>
  <c r="F38" i="19" l="1"/>
  <c r="F34" i="19"/>
  <c r="F30" i="19"/>
  <c r="F37" i="19"/>
  <c r="F33" i="19"/>
  <c r="F29" i="19"/>
  <c r="F36" i="19"/>
  <c r="F28" i="19"/>
  <c r="F35" i="19"/>
  <c r="F31" i="19"/>
  <c r="E41" i="19"/>
  <c r="F41" i="19" s="1"/>
  <c r="F40" i="19"/>
  <c r="F32" i="19"/>
  <c r="F39" i="19"/>
  <c r="F27" i="19"/>
  <c r="E42" i="16"/>
  <c r="D21" i="16" s="1"/>
  <c r="F42" i="19" l="1"/>
  <c r="D21" i="19" s="1"/>
  <c r="D22" i="16"/>
  <c r="M16" i="16"/>
  <c r="L16" i="16"/>
  <c r="Q16" i="16" s="1"/>
  <c r="M15" i="16"/>
  <c r="L17" i="16"/>
  <c r="K15" i="16"/>
  <c r="Q15" i="16" s="1"/>
  <c r="K16" i="16"/>
  <c r="K17" i="16"/>
  <c r="L15" i="16"/>
  <c r="M17" i="16"/>
  <c r="Q17" i="16" s="1"/>
  <c r="D22" i="19" l="1"/>
  <c r="L17" i="19"/>
  <c r="M16" i="19"/>
  <c r="K15" i="19"/>
  <c r="Q15" i="19" s="1"/>
  <c r="K17" i="19"/>
  <c r="K16" i="19"/>
  <c r="L16" i="19"/>
  <c r="Q16" i="19" s="1"/>
  <c r="M17" i="19"/>
  <c r="Q17" i="19" s="1"/>
  <c r="L15" i="19"/>
  <c r="M15" i="19"/>
</calcChain>
</file>

<file path=xl/sharedStrings.xml><?xml version="1.0" encoding="utf-8"?>
<sst xmlns="http://schemas.openxmlformats.org/spreadsheetml/2006/main" count="142" uniqueCount="88">
  <si>
    <t>constante</t>
  </si>
  <si>
    <t>moyenne</t>
  </si>
  <si>
    <t>écart-type</t>
  </si>
  <si>
    <t>campagne</t>
  </si>
  <si>
    <t>centre</t>
  </si>
  <si>
    <t>banlieue</t>
  </si>
  <si>
    <t>loyers</t>
  </si>
  <si>
    <t>erreur standard</t>
  </si>
  <si>
    <t>=DROITEREG(B4:B18;C4:E18;FAUX;VRAI)</t>
  </si>
  <si>
    <t>=DROITEREG(B4:B18;C4:D18;VRAI;VRAI)</t>
  </si>
  <si>
    <t>Moyennes</t>
  </si>
  <si>
    <t>n</t>
  </si>
  <si>
    <t>Analyse de la variance</t>
  </si>
  <si>
    <t>SC inter</t>
  </si>
  <si>
    <t>SC intra</t>
  </si>
  <si>
    <t>SCtotale</t>
  </si>
  <si>
    <t>ddl = n-1</t>
  </si>
  <si>
    <t>ddl = k-1</t>
  </si>
  <si>
    <t>n = nombre de données ; k = nombre de groupes</t>
  </si>
  <si>
    <t>Somme des carrés des écarts à la moyenne générale</t>
  </si>
  <si>
    <t>Somme des carrés des écarts à la moyenne de chaque groupe</t>
  </si>
  <si>
    <t>Somme des carrés des écarts des moyennes de chaque groupe à la moyenne générale pondérés par le nombre de données de chaque groupe</t>
  </si>
  <si>
    <t>loyer - moyenne générale</t>
  </si>
  <si>
    <t>loyer - moyenne groupe</t>
  </si>
  <si>
    <t>ddl = n-k</t>
  </si>
  <si>
    <t>TOUT</t>
  </si>
  <si>
    <t>moyenne des groupes = moyennes conditionnelles</t>
  </si>
  <si>
    <t>=DROITEREG(B4:B18;C4:E18;VRAI;VRAI)</t>
  </si>
  <si>
    <t>Avec constante, 3 variables</t>
  </si>
  <si>
    <t>Régressions linéaires multiples</t>
  </si>
  <si>
    <t>F</t>
  </si>
  <si>
    <t>Calcul matriciel avec le modèle 3</t>
  </si>
  <si>
    <t>Loyer</t>
  </si>
  <si>
    <t>Matrice X</t>
  </si>
  <si>
    <t>tX</t>
  </si>
  <si>
    <t>tX*X</t>
  </si>
  <si>
    <t>INVtX*X</t>
  </si>
  <si>
    <t>(INVtX*X)*tX</t>
  </si>
  <si>
    <t>B</t>
  </si>
  <si>
    <t>b0</t>
  </si>
  <si>
    <t>b1</t>
  </si>
  <si>
    <t>b2</t>
  </si>
  <si>
    <t>s²*INVtX*X</t>
  </si>
  <si>
    <t>sb0</t>
  </si>
  <si>
    <t>sb1</t>
  </si>
  <si>
    <t>sb2</t>
  </si>
  <si>
    <t>X1</t>
  </si>
  <si>
    <t>X2</t>
  </si>
  <si>
    <t>Calcul de s²</t>
  </si>
  <si>
    <t>s²</t>
  </si>
  <si>
    <t>s</t>
  </si>
  <si>
    <t>modèle = b0 + b1*X1 + b2*X2</t>
  </si>
  <si>
    <t>y calc</t>
  </si>
  <si>
    <t>e²</t>
  </si>
  <si>
    <t>somme</t>
  </si>
  <si>
    <t>Calcul matriciel avec le modèle 2</t>
  </si>
  <si>
    <t>X3</t>
  </si>
  <si>
    <t>modèle = b3*X3 + b1*X1 + b2*X2</t>
  </si>
  <si>
    <t>b3</t>
  </si>
  <si>
    <t>sb3</t>
  </si>
  <si>
    <t>X3 = centre</t>
  </si>
  <si>
    <t>X2 = campagne</t>
  </si>
  <si>
    <t>X1 = banlieue</t>
  </si>
  <si>
    <t>(Scinter/k-1)/(Scintra/n-k)</t>
  </si>
  <si>
    <t>Modèle 1</t>
  </si>
  <si>
    <t>Modèle 2</t>
  </si>
  <si>
    <t>Modèle 3</t>
  </si>
  <si>
    <t>Exemples des loyers</t>
  </si>
  <si>
    <t>ANOVA</t>
  </si>
  <si>
    <t>Régressions linéaires (3 modèles)</t>
  </si>
  <si>
    <t>Calcul matriciel (modèle 2)</t>
  </si>
  <si>
    <t>Calcul matriciel (modèle 3)</t>
  </si>
  <si>
    <t>Valeurs prédites</t>
  </si>
  <si>
    <t>loyers²</t>
  </si>
  <si>
    <t>y modèle 2</t>
  </si>
  <si>
    <t>y modèle 3</t>
  </si>
  <si>
    <t>SC totale</t>
  </si>
  <si>
    <t>SC reg</t>
  </si>
  <si>
    <t>SC résidus</t>
  </si>
  <si>
    <t>Sommes</t>
  </si>
  <si>
    <t>SC reg+SC résid</t>
  </si>
  <si>
    <r>
      <t xml:space="preserve">Sans constante, 3 variables : </t>
    </r>
    <r>
      <rPr>
        <sz val="11"/>
        <color rgb="FFFF0000"/>
        <rFont val="Calibri"/>
        <family val="2"/>
        <scheme val="minor"/>
      </rPr>
      <t>F, R² et SCreg sont faux</t>
    </r>
  </si>
  <si>
    <t>SCtotal</t>
  </si>
  <si>
    <t>SC totale = somme des carrés des loyers (sans soustraire la moyenne)</t>
  </si>
  <si>
    <t>SCreg</t>
  </si>
  <si>
    <t>R²</t>
  </si>
  <si>
    <t>Avec constante, 2 variables : F, R² et SCreg sont justes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</si>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</sst>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0" xfId="0" quotePrefix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0" xfId="0" applyFont="1"/>
    <xf numFmtId="0" fontId="6" fillId="0" borderId="0" xfId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17" xfId="0" applyBorder="1"/>
    <xf numFmtId="0" fontId="0" fillId="0" borderId="6" xfId="0" applyBorder="1"/>
    <xf numFmtId="0" fontId="0" fillId="0" borderId="19" xfId="0" applyBorder="1"/>
    <xf numFmtId="0" fontId="0" fillId="0" borderId="22" xfId="0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0" fillId="4" borderId="1" xfId="0" applyFill="1" applyBorder="1"/>
    <xf numFmtId="0" fontId="0" fillId="2" borderId="1" xfId="0" applyFill="1" applyBorder="1"/>
    <xf numFmtId="0" fontId="3" fillId="0" borderId="2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23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C88B-6490-425A-935E-876C248E2137}">
  <dimension ref="A1:A6"/>
  <sheetViews>
    <sheetView workbookViewId="0">
      <selection activeCell="A4" sqref="A4"/>
    </sheetView>
  </sheetViews>
  <sheetFormatPr baseColWidth="10" defaultRowHeight="14.4" x14ac:dyDescent="0.3"/>
  <sheetData>
    <row r="1" spans="1:1" ht="18" x14ac:dyDescent="0.35">
      <c r="A1" s="36" t="s">
        <v>67</v>
      </c>
    </row>
    <row r="3" spans="1:1" x14ac:dyDescent="0.3">
      <c r="A3" s="37" t="s">
        <v>68</v>
      </c>
    </row>
    <row r="4" spans="1:1" x14ac:dyDescent="0.3">
      <c r="A4" s="37" t="s">
        <v>69</v>
      </c>
    </row>
    <row r="5" spans="1:1" x14ac:dyDescent="0.3">
      <c r="A5" s="37" t="s">
        <v>70</v>
      </c>
    </row>
    <row r="6" spans="1:1" x14ac:dyDescent="0.3">
      <c r="A6" s="37" t="s">
        <v>71</v>
      </c>
    </row>
  </sheetData>
  <hyperlinks>
    <hyperlink ref="A3" location="ANOVA!A1" display="ANOVA" xr:uid="{1475480A-2850-4F81-A3FC-FA2BB19ABD28}"/>
    <hyperlink ref="A4" location="'régressions (modèles 1, 2 et 3)'!A1" display="Régressions linéaires (3 modèles)" xr:uid="{9894FFD5-629E-4B5F-A7F0-7372EE017A91}"/>
    <hyperlink ref="A5" location="'Matrices_modèle 2'!A1" display="Calcul matriciel (modèle 2)" xr:uid="{4984DE88-9BE1-4735-B3EB-BEC1370B0155}"/>
    <hyperlink ref="A6" location="'Matrices_modèle 3'!A1" display="Calcul matriciel (modèle 3)" xr:uid="{B19FED88-DF68-4CA3-8108-46F60279F8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A28B-FB65-4119-97D8-1C5707285023}">
  <dimension ref="A1:J38"/>
  <sheetViews>
    <sheetView workbookViewId="0">
      <selection activeCell="B11" sqref="B11"/>
    </sheetView>
  </sheetViews>
  <sheetFormatPr baseColWidth="10" defaultRowHeight="14.4" x14ac:dyDescent="0.3"/>
  <cols>
    <col min="2" max="3" width="14.44140625" customWidth="1"/>
    <col min="4" max="4" width="10.21875" customWidth="1"/>
    <col min="5" max="5" width="10.88671875" customWidth="1"/>
    <col min="6" max="6" width="4.5546875" style="1" customWidth="1"/>
  </cols>
  <sheetData>
    <row r="1" spans="1:6" ht="15.6" x14ac:dyDescent="0.3">
      <c r="A1" s="8" t="s">
        <v>12</v>
      </c>
    </row>
    <row r="2" spans="1:6" ht="15.6" x14ac:dyDescent="0.3">
      <c r="A2" s="8"/>
    </row>
    <row r="3" spans="1:6" x14ac:dyDescent="0.3">
      <c r="A3" t="s">
        <v>18</v>
      </c>
    </row>
    <row r="4" spans="1:6" x14ac:dyDescent="0.3">
      <c r="A4" t="s">
        <v>26</v>
      </c>
    </row>
    <row r="5" spans="1:6" x14ac:dyDescent="0.3">
      <c r="A5" s="9" t="s">
        <v>6</v>
      </c>
      <c r="B5" s="9" t="s">
        <v>5</v>
      </c>
      <c r="C5" s="9" t="s">
        <v>3</v>
      </c>
      <c r="D5" s="9" t="s">
        <v>4</v>
      </c>
      <c r="E5" s="3" t="s">
        <v>10</v>
      </c>
      <c r="F5" s="3" t="s">
        <v>11</v>
      </c>
    </row>
    <row r="6" spans="1:6" x14ac:dyDescent="0.3">
      <c r="A6" s="21">
        <v>6.9</v>
      </c>
      <c r="B6" s="9">
        <v>1</v>
      </c>
      <c r="C6" s="9">
        <v>0</v>
      </c>
      <c r="D6" s="9">
        <v>0</v>
      </c>
    </row>
    <row r="7" spans="1:6" x14ac:dyDescent="0.3">
      <c r="A7" s="21">
        <v>6.3</v>
      </c>
      <c r="B7" s="9">
        <v>1</v>
      </c>
      <c r="C7" s="9">
        <v>0</v>
      </c>
      <c r="D7" s="9">
        <v>0</v>
      </c>
    </row>
    <row r="8" spans="1:6" x14ac:dyDescent="0.3">
      <c r="A8" s="21">
        <v>6.7</v>
      </c>
      <c r="B8" s="9">
        <v>1</v>
      </c>
      <c r="C8" s="9">
        <v>0</v>
      </c>
      <c r="D8" s="9">
        <v>0</v>
      </c>
    </row>
    <row r="9" spans="1:6" x14ac:dyDescent="0.3">
      <c r="A9" s="21">
        <v>6.5</v>
      </c>
      <c r="B9" s="9">
        <v>1</v>
      </c>
      <c r="C9" s="9">
        <v>0</v>
      </c>
      <c r="D9" s="9">
        <v>0</v>
      </c>
    </row>
    <row r="10" spans="1:6" ht="15" thickBot="1" x14ac:dyDescent="0.35">
      <c r="A10" s="24">
        <v>7.2</v>
      </c>
      <c r="B10" s="14">
        <v>1</v>
      </c>
      <c r="C10" s="14">
        <v>0</v>
      </c>
      <c r="D10" s="14">
        <v>0</v>
      </c>
      <c r="E10" s="25">
        <f>AVERAGE(A6:A10)</f>
        <v>6.7200000000000006</v>
      </c>
      <c r="F10" s="26">
        <v>5</v>
      </c>
    </row>
    <row r="11" spans="1:6" x14ac:dyDescent="0.3">
      <c r="A11" s="23">
        <v>5.6</v>
      </c>
      <c r="B11" s="23">
        <v>0</v>
      </c>
      <c r="C11" s="23">
        <v>1</v>
      </c>
      <c r="D11" s="23">
        <v>0</v>
      </c>
    </row>
    <row r="12" spans="1:6" x14ac:dyDescent="0.3">
      <c r="A12" s="9">
        <v>4.9000000000000004</v>
      </c>
      <c r="B12" s="9">
        <v>0</v>
      </c>
      <c r="C12" s="9">
        <v>1</v>
      </c>
      <c r="D12" s="9">
        <v>0</v>
      </c>
    </row>
    <row r="13" spans="1:6" ht="15" thickBot="1" x14ac:dyDescent="0.35">
      <c r="A13" s="14">
        <v>5.3</v>
      </c>
      <c r="B13" s="14">
        <v>0</v>
      </c>
      <c r="C13" s="14">
        <v>1</v>
      </c>
      <c r="D13" s="14">
        <v>0</v>
      </c>
      <c r="E13" s="15">
        <f>AVERAGE(A11:A13)</f>
        <v>5.2666666666666666</v>
      </c>
      <c r="F13" s="28">
        <v>3</v>
      </c>
    </row>
    <row r="14" spans="1:6" x14ac:dyDescent="0.3">
      <c r="A14" s="27">
        <v>7</v>
      </c>
      <c r="B14" s="23">
        <v>0</v>
      </c>
      <c r="C14" s="23">
        <v>0</v>
      </c>
      <c r="D14" s="23">
        <v>1</v>
      </c>
    </row>
    <row r="15" spans="1:6" x14ac:dyDescent="0.3">
      <c r="A15" s="22">
        <v>7.5</v>
      </c>
      <c r="B15" s="9">
        <v>0</v>
      </c>
      <c r="C15" s="9">
        <v>0</v>
      </c>
      <c r="D15" s="9">
        <v>1</v>
      </c>
    </row>
    <row r="16" spans="1:6" x14ac:dyDescent="0.3">
      <c r="A16" s="22">
        <v>8</v>
      </c>
      <c r="B16" s="9">
        <v>0</v>
      </c>
      <c r="C16" s="9">
        <v>0</v>
      </c>
      <c r="D16" s="9">
        <v>1</v>
      </c>
    </row>
    <row r="17" spans="1:10" x14ac:dyDescent="0.3">
      <c r="A17" s="22">
        <v>7.2</v>
      </c>
      <c r="B17" s="9">
        <v>0</v>
      </c>
      <c r="C17" s="9">
        <v>0</v>
      </c>
      <c r="D17" s="9">
        <v>1</v>
      </c>
    </row>
    <row r="18" spans="1:10" x14ac:dyDescent="0.3">
      <c r="A18" s="22">
        <v>8.4</v>
      </c>
      <c r="B18" s="9">
        <v>0</v>
      </c>
      <c r="C18" s="9">
        <v>0</v>
      </c>
      <c r="D18" s="9">
        <v>1</v>
      </c>
    </row>
    <row r="19" spans="1:10" x14ac:dyDescent="0.3">
      <c r="A19" s="22">
        <v>7.4</v>
      </c>
      <c r="B19" s="9">
        <v>0</v>
      </c>
      <c r="C19" s="9">
        <v>0</v>
      </c>
      <c r="D19" s="9">
        <v>1</v>
      </c>
    </row>
    <row r="20" spans="1:10" ht="15" thickBot="1" x14ac:dyDescent="0.35">
      <c r="A20" s="29">
        <v>8.3000000000000007</v>
      </c>
      <c r="B20" s="14">
        <v>0</v>
      </c>
      <c r="C20" s="14">
        <v>0</v>
      </c>
      <c r="D20" s="14">
        <v>1</v>
      </c>
      <c r="E20" s="30">
        <f>AVERAGE(A14:A20)</f>
        <v>7.6857142857142851</v>
      </c>
      <c r="F20" s="31">
        <v>7</v>
      </c>
    </row>
    <row r="21" spans="1:10" s="5" customFormat="1" x14ac:dyDescent="0.3">
      <c r="A21" s="6" t="s">
        <v>25</v>
      </c>
      <c r="E21" s="6">
        <f>AVERAGE(A6:A20)</f>
        <v>6.8800000000000008</v>
      </c>
      <c r="F21" s="3">
        <f>SUM(F10:F20)</f>
        <v>15</v>
      </c>
    </row>
    <row r="23" spans="1:10" ht="26.4" customHeight="1" x14ac:dyDescent="0.3">
      <c r="A23" s="35" t="s">
        <v>6</v>
      </c>
      <c r="B23" s="20" t="s">
        <v>22</v>
      </c>
      <c r="C23" s="20" t="s">
        <v>23</v>
      </c>
      <c r="D23" s="1"/>
      <c r="E23" s="33" t="s">
        <v>15</v>
      </c>
      <c r="F23" s="33" t="s">
        <v>19</v>
      </c>
      <c r="G23" s="2"/>
      <c r="H23" s="2"/>
      <c r="I23" s="2"/>
      <c r="J23" s="2"/>
    </row>
    <row r="24" spans="1:10" x14ac:dyDescent="0.3">
      <c r="A24" s="21">
        <v>6.9</v>
      </c>
      <c r="B24" s="2">
        <f>A24-$E$21</f>
        <v>1.9999999999999574E-2</v>
      </c>
      <c r="C24" s="2">
        <f>A24-$E$10</f>
        <v>0.17999999999999972</v>
      </c>
      <c r="D24" s="1"/>
      <c r="E24" s="2" t="s">
        <v>15</v>
      </c>
      <c r="F24" s="32">
        <f>SUMPRODUCT(B24:B38,B24:B38)</f>
        <v>15.024000000000004</v>
      </c>
    </row>
    <row r="25" spans="1:10" x14ac:dyDescent="0.3">
      <c r="A25" s="21">
        <v>6.3</v>
      </c>
      <c r="B25" s="2">
        <f t="shared" ref="B25:B38" si="0">A25-$E$21</f>
        <v>-0.58000000000000096</v>
      </c>
      <c r="C25" s="2">
        <f t="shared" ref="C25:C28" si="1">A25-$E$10</f>
        <v>-0.42000000000000082</v>
      </c>
      <c r="D25" s="1"/>
      <c r="E25" s="2" t="s">
        <v>16</v>
      </c>
      <c r="F25" s="2">
        <v>13</v>
      </c>
    </row>
    <row r="26" spans="1:10" x14ac:dyDescent="0.3">
      <c r="A26" s="21">
        <v>6.7</v>
      </c>
      <c r="B26" s="2">
        <f t="shared" si="0"/>
        <v>-0.1800000000000006</v>
      </c>
      <c r="C26" s="2">
        <f t="shared" si="1"/>
        <v>-2.0000000000000462E-2</v>
      </c>
      <c r="D26" s="1"/>
      <c r="F26"/>
    </row>
    <row r="27" spans="1:10" ht="42.6" customHeight="1" x14ac:dyDescent="0.3">
      <c r="A27" s="21">
        <v>6.5</v>
      </c>
      <c r="B27" s="2">
        <f t="shared" si="0"/>
        <v>-0.38000000000000078</v>
      </c>
      <c r="C27" s="2">
        <f t="shared" si="1"/>
        <v>-0.22000000000000064</v>
      </c>
      <c r="D27" s="1"/>
      <c r="E27" s="34" t="s">
        <v>13</v>
      </c>
      <c r="F27" s="38" t="s">
        <v>21</v>
      </c>
      <c r="G27" s="38"/>
      <c r="H27" s="38"/>
      <c r="I27" s="38"/>
      <c r="J27" s="38"/>
    </row>
    <row r="28" spans="1:10" x14ac:dyDescent="0.3">
      <c r="A28" s="21">
        <v>7.2</v>
      </c>
      <c r="B28" s="2">
        <f t="shared" si="0"/>
        <v>0.3199999999999994</v>
      </c>
      <c r="C28" s="2">
        <f t="shared" si="1"/>
        <v>0.47999999999999954</v>
      </c>
      <c r="D28" s="1"/>
      <c r="E28" s="2" t="s">
        <v>13</v>
      </c>
      <c r="F28" s="32">
        <f>F10*(E10-E21)^2+F13*(E13-E21)^2+F20*(E20-E21)^2</f>
        <v>12.480761904761897</v>
      </c>
    </row>
    <row r="29" spans="1:10" x14ac:dyDescent="0.3">
      <c r="A29" s="9">
        <v>5.6</v>
      </c>
      <c r="B29" s="2">
        <f t="shared" si="0"/>
        <v>-1.2800000000000011</v>
      </c>
      <c r="C29" s="2">
        <f>A29-$E$13</f>
        <v>0.33333333333333304</v>
      </c>
      <c r="D29" s="1"/>
      <c r="E29" s="2" t="s">
        <v>17</v>
      </c>
      <c r="F29" s="2">
        <v>2</v>
      </c>
    </row>
    <row r="30" spans="1:10" x14ac:dyDescent="0.3">
      <c r="A30" s="9">
        <v>4.9000000000000004</v>
      </c>
      <c r="B30" s="2">
        <f t="shared" si="0"/>
        <v>-1.9800000000000004</v>
      </c>
      <c r="C30" s="2">
        <f t="shared" ref="C30:C31" si="2">A30-$E$13</f>
        <v>-0.36666666666666625</v>
      </c>
      <c r="D30" s="1"/>
      <c r="F30"/>
    </row>
    <row r="31" spans="1:10" x14ac:dyDescent="0.3">
      <c r="A31" s="9">
        <v>5.3</v>
      </c>
      <c r="B31" s="2">
        <f t="shared" si="0"/>
        <v>-1.580000000000001</v>
      </c>
      <c r="C31" s="2">
        <f t="shared" si="2"/>
        <v>3.3333333333333215E-2</v>
      </c>
      <c r="D31" s="1"/>
      <c r="E31" s="2" t="s">
        <v>14</v>
      </c>
      <c r="F31" s="2" t="s">
        <v>20</v>
      </c>
      <c r="G31" s="2"/>
      <c r="H31" s="2"/>
      <c r="I31" s="2"/>
      <c r="J31" s="2"/>
    </row>
    <row r="32" spans="1:10" x14ac:dyDescent="0.3">
      <c r="A32" s="22">
        <v>7</v>
      </c>
      <c r="B32" s="2">
        <f t="shared" si="0"/>
        <v>0.11999999999999922</v>
      </c>
      <c r="C32" s="2">
        <f>A32-$E$20</f>
        <v>-0.68571428571428505</v>
      </c>
      <c r="D32" s="1"/>
      <c r="E32" s="2" t="s">
        <v>14</v>
      </c>
      <c r="F32" s="32">
        <f>SUMPRODUCT(C24:C28,C24:C28)+SUMPRODUCT(C29:C31,C29:C31)+SUMPRODUCT(C32:C38,C32:C38)</f>
        <v>2.5432380952380962</v>
      </c>
    </row>
    <row r="33" spans="1:10" x14ac:dyDescent="0.3">
      <c r="A33" s="22">
        <v>7.5</v>
      </c>
      <c r="B33" s="2">
        <f t="shared" si="0"/>
        <v>0.61999999999999922</v>
      </c>
      <c r="C33" s="2">
        <f t="shared" ref="C33:C38" si="3">A33-$E$20</f>
        <v>-0.18571428571428505</v>
      </c>
      <c r="D33" s="1"/>
      <c r="E33" s="2" t="s">
        <v>24</v>
      </c>
      <c r="F33" s="2">
        <v>12</v>
      </c>
    </row>
    <row r="34" spans="1:10" x14ac:dyDescent="0.3">
      <c r="A34" s="22">
        <v>8</v>
      </c>
      <c r="B34" s="2">
        <f t="shared" si="0"/>
        <v>1.1199999999999992</v>
      </c>
      <c r="C34" s="2">
        <f t="shared" si="3"/>
        <v>0.31428571428571495</v>
      </c>
      <c r="D34" s="1"/>
      <c r="F34"/>
    </row>
    <row r="35" spans="1:10" x14ac:dyDescent="0.3">
      <c r="A35" s="22">
        <v>7.2</v>
      </c>
      <c r="B35" s="2">
        <f t="shared" si="0"/>
        <v>0.3199999999999994</v>
      </c>
      <c r="C35" s="2">
        <f t="shared" si="3"/>
        <v>-0.48571428571428488</v>
      </c>
      <c r="D35" s="1"/>
      <c r="F35"/>
    </row>
    <row r="36" spans="1:10" x14ac:dyDescent="0.3">
      <c r="A36" s="22">
        <v>8.4</v>
      </c>
      <c r="B36" s="2">
        <f t="shared" si="0"/>
        <v>1.5199999999999996</v>
      </c>
      <c r="C36" s="2">
        <f t="shared" si="3"/>
        <v>0.7142857142857153</v>
      </c>
      <c r="D36" s="1"/>
      <c r="E36" s="20" t="s">
        <v>30</v>
      </c>
      <c r="F36" s="39" t="s">
        <v>63</v>
      </c>
      <c r="G36" s="39"/>
      <c r="H36" s="39"/>
      <c r="I36" s="39"/>
      <c r="J36" s="39"/>
    </row>
    <row r="37" spans="1:10" x14ac:dyDescent="0.3">
      <c r="A37" s="22">
        <v>7.4</v>
      </c>
      <c r="B37" s="2">
        <f t="shared" si="0"/>
        <v>0.51999999999999957</v>
      </c>
      <c r="C37" s="2">
        <f t="shared" si="3"/>
        <v>-0.2857142857142847</v>
      </c>
      <c r="D37" s="1"/>
      <c r="E37" s="32">
        <f>(F28/F29)/(F32/F33)</f>
        <v>29.444577591372049</v>
      </c>
    </row>
    <row r="38" spans="1:10" x14ac:dyDescent="0.3">
      <c r="A38" s="22">
        <v>8.3000000000000007</v>
      </c>
      <c r="B38" s="2">
        <f t="shared" si="0"/>
        <v>1.42</v>
      </c>
      <c r="C38" s="2">
        <f t="shared" si="3"/>
        <v>0.61428571428571566</v>
      </c>
      <c r="D38" s="1"/>
      <c r="F38"/>
    </row>
  </sheetData>
  <mergeCells count="2">
    <mergeCell ref="F27:J27"/>
    <mergeCell ref="F36:J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8F70-62E6-4CAC-AA7B-94C16975E7CF}">
  <dimension ref="A1:X69"/>
  <sheetViews>
    <sheetView tabSelected="1" workbookViewId="0">
      <selection activeCell="O5" sqref="O5"/>
    </sheetView>
  </sheetViews>
  <sheetFormatPr baseColWidth="10" defaultRowHeight="14.4" x14ac:dyDescent="0.3"/>
  <cols>
    <col min="1" max="1" width="15.33203125" customWidth="1"/>
    <col min="2" max="2" width="9.109375" style="1" customWidth="1"/>
    <col min="3" max="3" width="8.77734375" style="1" customWidth="1"/>
    <col min="4" max="4" width="9.88671875" style="1" customWidth="1"/>
    <col min="5" max="5" width="9" style="1" customWidth="1"/>
    <col min="6" max="6" width="10.21875" style="1" customWidth="1"/>
    <col min="7" max="7" width="4.33203125" customWidth="1"/>
    <col min="11" max="11" width="9.44140625" customWidth="1"/>
    <col min="13" max="13" width="4" customWidth="1"/>
    <col min="14" max="15" width="8" customWidth="1"/>
    <col min="16" max="16" width="9.21875" customWidth="1"/>
    <col min="17" max="18" width="8" customWidth="1"/>
    <col min="19" max="19" width="11.77734375" customWidth="1"/>
    <col min="20" max="20" width="11.6640625" customWidth="1"/>
    <col min="21" max="21" width="8.88671875" customWidth="1"/>
    <col min="22" max="22" width="8.5546875" customWidth="1"/>
    <col min="23" max="23" width="10.109375" customWidth="1"/>
  </cols>
  <sheetData>
    <row r="1" spans="1:24" ht="15.6" x14ac:dyDescent="0.3">
      <c r="A1" s="8" t="s">
        <v>29</v>
      </c>
    </row>
    <row r="2" spans="1:24" ht="15" thickBot="1" x14ac:dyDescent="0.35">
      <c r="H2" s="5" t="s">
        <v>64</v>
      </c>
      <c r="I2" t="s">
        <v>28</v>
      </c>
    </row>
    <row r="3" spans="1:24" x14ac:dyDescent="0.3">
      <c r="B3" s="10" t="s">
        <v>6</v>
      </c>
      <c r="C3" s="11" t="s">
        <v>5</v>
      </c>
      <c r="D3" s="11" t="s">
        <v>3</v>
      </c>
      <c r="E3" s="11" t="s">
        <v>4</v>
      </c>
      <c r="F3" s="11" t="s">
        <v>10</v>
      </c>
      <c r="H3" s="7" t="s">
        <v>27</v>
      </c>
    </row>
    <row r="4" spans="1:24" x14ac:dyDescent="0.3">
      <c r="B4" s="12">
        <v>6.9</v>
      </c>
      <c r="C4" s="9">
        <v>1</v>
      </c>
      <c r="D4" s="9">
        <v>0</v>
      </c>
      <c r="E4" s="9">
        <v>0</v>
      </c>
      <c r="F4" s="9"/>
      <c r="H4" s="3" t="s">
        <v>4</v>
      </c>
      <c r="I4" s="3" t="s">
        <v>3</v>
      </c>
      <c r="J4" s="3" t="s">
        <v>5</v>
      </c>
      <c r="K4" s="6" t="s">
        <v>0</v>
      </c>
    </row>
    <row r="5" spans="1:24" x14ac:dyDescent="0.3">
      <c r="B5" s="12">
        <v>6.3</v>
      </c>
      <c r="C5" s="9">
        <v>1</v>
      </c>
      <c r="D5" s="9">
        <v>0</v>
      </c>
      <c r="E5" s="9">
        <v>0</v>
      </c>
      <c r="F5" s="9"/>
      <c r="H5" s="2">
        <f t="array" ref="H5:K9">LINEST(B4:B18,C4:E18,TRUE,TRUE)</f>
        <v>0.96571428571428541</v>
      </c>
      <c r="I5" s="2">
        <v>-1.4533333333333338</v>
      </c>
      <c r="J5" s="2">
        <v>0</v>
      </c>
      <c r="K5" s="2">
        <v>6.7200000000000006</v>
      </c>
    </row>
    <row r="6" spans="1:24" x14ac:dyDescent="0.3">
      <c r="B6" s="12">
        <v>6.7</v>
      </c>
      <c r="C6" s="9">
        <v>1</v>
      </c>
      <c r="D6" s="9">
        <v>0</v>
      </c>
      <c r="E6" s="9">
        <v>0</v>
      </c>
      <c r="F6" s="9"/>
      <c r="H6" s="2">
        <v>0.26956250773843027</v>
      </c>
      <c r="I6" s="2">
        <v>0.33620351609226845</v>
      </c>
      <c r="J6" s="2">
        <v>0</v>
      </c>
      <c r="K6" s="2">
        <v>0.20588176603891267</v>
      </c>
    </row>
    <row r="7" spans="1:24" x14ac:dyDescent="0.3">
      <c r="B7" s="12">
        <v>6.5</v>
      </c>
      <c r="C7" s="9">
        <v>1</v>
      </c>
      <c r="D7" s="9">
        <v>0</v>
      </c>
      <c r="E7" s="9">
        <v>0</v>
      </c>
      <c r="F7" s="9"/>
      <c r="H7" s="2">
        <v>0.83072163902834839</v>
      </c>
      <c r="I7" s="2">
        <v>0.46036562419071647</v>
      </c>
      <c r="J7" s="2" t="e">
        <v>#N/A</v>
      </c>
      <c r="K7" s="2" t="e">
        <v>#N/A</v>
      </c>
    </row>
    <row r="8" spans="1:24" ht="15" thickBot="1" x14ac:dyDescent="0.35">
      <c r="B8" s="13">
        <v>7.2</v>
      </c>
      <c r="C8" s="14">
        <v>1</v>
      </c>
      <c r="D8" s="14">
        <v>0</v>
      </c>
      <c r="E8" s="14">
        <v>0</v>
      </c>
      <c r="F8" s="14">
        <f>AVERAGE(B4:B8)</f>
        <v>6.7200000000000006</v>
      </c>
      <c r="H8" s="2">
        <v>29.444577591372084</v>
      </c>
      <c r="I8" s="2">
        <v>12</v>
      </c>
      <c r="J8" s="2" t="e">
        <v>#N/A</v>
      </c>
      <c r="K8" s="2" t="e">
        <v>#N/A</v>
      </c>
    </row>
    <row r="9" spans="1:24" x14ac:dyDescent="0.3">
      <c r="B9" s="10">
        <v>5.6</v>
      </c>
      <c r="C9" s="11">
        <v>0</v>
      </c>
      <c r="D9" s="11">
        <v>1</v>
      </c>
      <c r="E9" s="11">
        <v>0</v>
      </c>
      <c r="F9" s="11"/>
      <c r="H9" s="2">
        <v>12.480761904761909</v>
      </c>
      <c r="I9" s="2">
        <v>2.5432380952380957</v>
      </c>
      <c r="J9" s="2" t="e">
        <v>#N/A</v>
      </c>
      <c r="K9" s="2" t="e">
        <v>#N/A</v>
      </c>
    </row>
    <row r="10" spans="1:24" x14ac:dyDescent="0.3">
      <c r="B10" s="12">
        <v>4.9000000000000004</v>
      </c>
      <c r="C10" s="9">
        <v>0</v>
      </c>
      <c r="D10" s="9">
        <v>1</v>
      </c>
      <c r="E10" s="9">
        <v>0</v>
      </c>
      <c r="F10" s="9"/>
    </row>
    <row r="11" spans="1:24" ht="15" thickBot="1" x14ac:dyDescent="0.35">
      <c r="B11" s="13">
        <v>5.3</v>
      </c>
      <c r="C11" s="14">
        <v>0</v>
      </c>
      <c r="D11" s="14">
        <v>1</v>
      </c>
      <c r="E11" s="14">
        <v>0</v>
      </c>
      <c r="F11" s="14">
        <f>AVERAGE(B9:B11)</f>
        <v>5.2666666666666666</v>
      </c>
      <c r="H11" s="5" t="s">
        <v>65</v>
      </c>
      <c r="I11" s="4" t="s">
        <v>81</v>
      </c>
    </row>
    <row r="12" spans="1:24" ht="14.4" customHeight="1" thickBot="1" x14ac:dyDescent="0.35">
      <c r="B12" s="10">
        <v>7</v>
      </c>
      <c r="C12" s="11">
        <v>0</v>
      </c>
      <c r="D12" s="11">
        <v>0</v>
      </c>
      <c r="E12" s="11">
        <v>1</v>
      </c>
      <c r="F12" s="11"/>
      <c r="H12" s="7" t="s">
        <v>8</v>
      </c>
      <c r="S12" s="42" t="s">
        <v>72</v>
      </c>
      <c r="T12" s="42"/>
      <c r="U12" s="42" t="s">
        <v>76</v>
      </c>
      <c r="V12" s="42" t="s">
        <v>77</v>
      </c>
      <c r="W12" s="64" t="s">
        <v>78</v>
      </c>
      <c r="X12" s="78"/>
    </row>
    <row r="13" spans="1:24" ht="15" thickBot="1" x14ac:dyDescent="0.35">
      <c r="B13" s="12">
        <v>7.5</v>
      </c>
      <c r="C13" s="9">
        <v>0</v>
      </c>
      <c r="D13" s="9">
        <v>0</v>
      </c>
      <c r="E13" s="9">
        <v>1</v>
      </c>
      <c r="F13" s="9"/>
      <c r="H13" s="3" t="s">
        <v>4</v>
      </c>
      <c r="I13" s="3" t="s">
        <v>3</v>
      </c>
      <c r="J13" s="3" t="s">
        <v>5</v>
      </c>
      <c r="N13" s="43" t="s">
        <v>6</v>
      </c>
      <c r="O13" s="44" t="s">
        <v>5</v>
      </c>
      <c r="P13" s="44" t="s">
        <v>3</v>
      </c>
      <c r="Q13" s="45" t="s">
        <v>4</v>
      </c>
      <c r="R13" s="44" t="s">
        <v>73</v>
      </c>
      <c r="S13" s="44" t="s">
        <v>74</v>
      </c>
      <c r="T13" s="44" t="s">
        <v>75</v>
      </c>
      <c r="U13" s="63"/>
      <c r="V13" s="63"/>
      <c r="W13" s="65"/>
      <c r="X13" s="78"/>
    </row>
    <row r="14" spans="1:24" x14ac:dyDescent="0.3">
      <c r="B14" s="12">
        <v>8</v>
      </c>
      <c r="C14" s="9">
        <v>0</v>
      </c>
      <c r="D14" s="9">
        <v>0</v>
      </c>
      <c r="E14" s="9">
        <v>1</v>
      </c>
      <c r="F14" s="9"/>
      <c r="H14" s="2">
        <f t="array" ref="H14:J18">LINEST(B4:B18,C4:E18,FALSE,TRUE)</f>
        <v>7.6857142857142842</v>
      </c>
      <c r="I14" s="2">
        <v>5.2666666666666666</v>
      </c>
      <c r="J14" s="2">
        <v>6.7199999999999989</v>
      </c>
      <c r="K14" s="1"/>
      <c r="N14" s="66">
        <v>6.9</v>
      </c>
      <c r="O14" s="67">
        <v>1</v>
      </c>
      <c r="P14" s="67">
        <v>0</v>
      </c>
      <c r="Q14" s="68">
        <v>0</v>
      </c>
      <c r="R14" s="11">
        <f>N14^2</f>
        <v>47.610000000000007</v>
      </c>
      <c r="S14" s="46">
        <f>$J$14*O14+$I$14*P14+$H$14*Q14</f>
        <v>6.7199999999999989</v>
      </c>
      <c r="T14" s="46">
        <f>$J$27+$I$27*O14+$H$27*P14</f>
        <v>6.7200000000000006</v>
      </c>
      <c r="U14" s="46">
        <f>(N14-$B$19)^2</f>
        <v>3.9999999999998294E-4</v>
      </c>
      <c r="V14" s="46">
        <f>(S14-$B$19)^2</f>
        <v>2.5600000000000615E-2</v>
      </c>
      <c r="W14" s="47">
        <f>(N14-S14)^2</f>
        <v>3.2400000000000539E-2</v>
      </c>
    </row>
    <row r="15" spans="1:24" x14ac:dyDescent="0.3">
      <c r="B15" s="12">
        <v>7.2</v>
      </c>
      <c r="C15" s="9">
        <v>0</v>
      </c>
      <c r="D15" s="9">
        <v>0</v>
      </c>
      <c r="E15" s="9">
        <v>1</v>
      </c>
      <c r="F15" s="9"/>
      <c r="H15" s="2">
        <v>0.17400185053880812</v>
      </c>
      <c r="I15" s="2">
        <v>0.26579221705216033</v>
      </c>
      <c r="J15" s="2">
        <v>0.2058817660389127</v>
      </c>
      <c r="N15" s="69">
        <v>6.3</v>
      </c>
      <c r="O15" s="70">
        <v>1</v>
      </c>
      <c r="P15" s="70">
        <v>0</v>
      </c>
      <c r="Q15" s="71">
        <v>0</v>
      </c>
      <c r="R15" s="9">
        <f>N15^2</f>
        <v>39.69</v>
      </c>
      <c r="S15" s="2">
        <f>$J$14*O15+$I$14*P15+$H$14*Q15</f>
        <v>6.7199999999999989</v>
      </c>
      <c r="T15" s="2">
        <f>$J$27+$I$27*O15+$H$27*P15</f>
        <v>6.7200000000000006</v>
      </c>
      <c r="U15" s="2">
        <f>(N15-$B$19)^2</f>
        <v>0.33640000000000109</v>
      </c>
      <c r="V15" s="2">
        <f t="shared" ref="V15:V28" si="0">(S15-$B$19)^2</f>
        <v>2.5600000000000615E-2</v>
      </c>
      <c r="W15" s="48">
        <f>(N15-S15)^2</f>
        <v>0.1763999999999992</v>
      </c>
    </row>
    <row r="16" spans="1:24" x14ac:dyDescent="0.3">
      <c r="B16" s="12">
        <v>8.4</v>
      </c>
      <c r="C16" s="9">
        <v>0</v>
      </c>
      <c r="D16" s="9">
        <v>0</v>
      </c>
      <c r="E16" s="9">
        <v>1</v>
      </c>
      <c r="F16" s="9"/>
      <c r="H16" s="54">
        <v>0.99649227891531766</v>
      </c>
      <c r="I16" s="2">
        <v>0.46036562419071658</v>
      </c>
      <c r="J16" s="2" t="e">
        <v>#N/A</v>
      </c>
      <c r="K16" s="1"/>
      <c r="N16" s="69">
        <v>6.7</v>
      </c>
      <c r="O16" s="70">
        <v>1</v>
      </c>
      <c r="P16" s="70">
        <v>0</v>
      </c>
      <c r="Q16" s="71">
        <v>0</v>
      </c>
      <c r="R16" s="9">
        <f>N16^2</f>
        <v>44.89</v>
      </c>
      <c r="S16" s="2">
        <f>$J$14*O16+$I$14*P16+$H$14*Q16</f>
        <v>6.7199999999999989</v>
      </c>
      <c r="T16" s="2">
        <f>$J$27+$I$27*O16+$H$27*P16</f>
        <v>6.7200000000000006</v>
      </c>
      <c r="U16" s="2">
        <f>(N16-$B$19)^2</f>
        <v>3.240000000000022E-2</v>
      </c>
      <c r="V16" s="2">
        <f t="shared" si="0"/>
        <v>2.5600000000000615E-2</v>
      </c>
      <c r="W16" s="48">
        <f>(N16-S16)^2</f>
        <v>3.9999999999994744E-4</v>
      </c>
    </row>
    <row r="17" spans="1:23" x14ac:dyDescent="0.3">
      <c r="B17" s="12">
        <v>7.4</v>
      </c>
      <c r="C17" s="9">
        <v>0</v>
      </c>
      <c r="D17" s="9">
        <v>0</v>
      </c>
      <c r="E17" s="9">
        <v>1</v>
      </c>
      <c r="F17" s="9"/>
      <c r="H17" s="54">
        <v>1136.3415218693817</v>
      </c>
      <c r="I17" s="2">
        <v>12</v>
      </c>
      <c r="J17" s="2" t="e">
        <v>#N/A</v>
      </c>
      <c r="N17" s="69">
        <v>6.5</v>
      </c>
      <c r="O17" s="70">
        <v>1</v>
      </c>
      <c r="P17" s="70">
        <v>0</v>
      </c>
      <c r="Q17" s="71">
        <v>0</v>
      </c>
      <c r="R17" s="9">
        <f>N17^2</f>
        <v>42.25</v>
      </c>
      <c r="S17" s="2">
        <f>$J$14*O17+$I$14*P17+$H$14*Q17</f>
        <v>6.7199999999999989</v>
      </c>
      <c r="T17" s="2">
        <f>$J$27+$I$27*O17+$H$27*P17</f>
        <v>6.7200000000000006</v>
      </c>
      <c r="U17" s="2">
        <f>(N17-$B$19)^2</f>
        <v>0.14440000000000058</v>
      </c>
      <c r="V17" s="2">
        <f t="shared" si="0"/>
        <v>2.5600000000000615E-2</v>
      </c>
      <c r="W17" s="48">
        <f>(N17-S17)^2</f>
        <v>4.8399999999999499E-2</v>
      </c>
    </row>
    <row r="18" spans="1:23" ht="15" thickBot="1" x14ac:dyDescent="0.35">
      <c r="B18" s="59">
        <v>8.3000000000000007</v>
      </c>
      <c r="C18" s="14">
        <v>0</v>
      </c>
      <c r="D18" s="14">
        <v>0</v>
      </c>
      <c r="E18" s="14">
        <v>1</v>
      </c>
      <c r="F18" s="14">
        <f>AVERAGE(B12:B18)</f>
        <v>7.6857142857142851</v>
      </c>
      <c r="H18" s="55">
        <v>722.4967619047618</v>
      </c>
      <c r="I18" s="2">
        <v>2.5432380952380971</v>
      </c>
      <c r="J18" s="2" t="e">
        <v>#N/A</v>
      </c>
      <c r="K18" s="1"/>
      <c r="N18" s="72">
        <v>7.2</v>
      </c>
      <c r="O18" s="73">
        <v>1</v>
      </c>
      <c r="P18" s="73">
        <v>0</v>
      </c>
      <c r="Q18" s="74">
        <v>0</v>
      </c>
      <c r="R18" s="14">
        <f>N18^2</f>
        <v>51.84</v>
      </c>
      <c r="S18" s="49">
        <f>$J$14*O18+$I$14*P18+$H$14*Q18</f>
        <v>6.7199999999999989</v>
      </c>
      <c r="T18" s="49">
        <f>$J$27+$I$27*O18+$H$27*P18</f>
        <v>6.7200000000000006</v>
      </c>
      <c r="U18" s="49">
        <f>(N18-$B$19)^2</f>
        <v>0.10239999999999962</v>
      </c>
      <c r="V18" s="49">
        <f t="shared" si="0"/>
        <v>2.5600000000000615E-2</v>
      </c>
      <c r="W18" s="50">
        <f>(N18-S18)^2</f>
        <v>0.23040000000000127</v>
      </c>
    </row>
    <row r="19" spans="1:23" x14ac:dyDescent="0.3">
      <c r="A19" s="2" t="s">
        <v>1</v>
      </c>
      <c r="B19" s="60">
        <f>AVERAGE(B4:B18)</f>
        <v>6.8800000000000008</v>
      </c>
      <c r="N19" s="66">
        <v>5.6</v>
      </c>
      <c r="O19" s="67">
        <v>0</v>
      </c>
      <c r="P19" s="67">
        <v>1</v>
      </c>
      <c r="Q19" s="68">
        <v>0</v>
      </c>
      <c r="R19" s="11">
        <f>N19^2</f>
        <v>31.359999999999996</v>
      </c>
      <c r="S19" s="46">
        <f>$J$14*O19+$I$14*P19+$H$14*Q19</f>
        <v>5.2666666666666666</v>
      </c>
      <c r="T19" s="46">
        <f>$J$27+$I$27*O19+$H$27*P19</f>
        <v>5.2666666666666657</v>
      </c>
      <c r="U19" s="46">
        <f>(N19-$B$19)^2</f>
        <v>1.638400000000003</v>
      </c>
      <c r="V19" s="46">
        <f t="shared" si="0"/>
        <v>2.6028444444444472</v>
      </c>
      <c r="W19" s="47">
        <f>(N19-S19)^2</f>
        <v>0.11111111111111091</v>
      </c>
    </row>
    <row r="20" spans="1:23" x14ac:dyDescent="0.3">
      <c r="A20" s="2" t="s">
        <v>2</v>
      </c>
      <c r="B20" s="9">
        <f>_xlfn.STDEV.S(B4:B18)</f>
        <v>1.0359260867179825</v>
      </c>
      <c r="H20" s="9" t="s">
        <v>82</v>
      </c>
      <c r="I20" s="2">
        <f>SUM(R14:R28)</f>
        <v>725.03999999999985</v>
      </c>
      <c r="J20" s="56" t="s">
        <v>83</v>
      </c>
      <c r="K20" s="57"/>
      <c r="N20" s="69">
        <v>4.9000000000000004</v>
      </c>
      <c r="O20" s="70">
        <v>0</v>
      </c>
      <c r="P20" s="70">
        <v>1</v>
      </c>
      <c r="Q20" s="71">
        <v>0</v>
      </c>
      <c r="R20" s="9">
        <f>N20^2</f>
        <v>24.010000000000005</v>
      </c>
      <c r="S20" s="2">
        <f>$J$14*O20+$I$14*P20+$H$14*Q20</f>
        <v>5.2666666666666666</v>
      </c>
      <c r="T20" s="2">
        <f>$J$27+$I$27*O20+$H$27*P20</f>
        <v>5.2666666666666657</v>
      </c>
      <c r="U20" s="2">
        <f>(N20-$B$19)^2</f>
        <v>3.9204000000000017</v>
      </c>
      <c r="V20" s="2">
        <f t="shared" si="0"/>
        <v>2.6028444444444472</v>
      </c>
      <c r="W20" s="48">
        <f>(N20-S20)^2</f>
        <v>0.13444444444444414</v>
      </c>
    </row>
    <row r="21" spans="1:23" ht="15" thickBot="1" x14ac:dyDescent="0.35">
      <c r="A21" s="2" t="s">
        <v>7</v>
      </c>
      <c r="B21" s="61">
        <f>B20/15^0.5</f>
        <v>0.26747496545070443</v>
      </c>
      <c r="H21" s="9" t="s">
        <v>84</v>
      </c>
      <c r="I21" s="2">
        <f>I20-I18</f>
        <v>722.4967619047618</v>
      </c>
      <c r="J21" s="56"/>
      <c r="K21" s="57"/>
      <c r="N21" s="72">
        <v>5.3</v>
      </c>
      <c r="O21" s="73">
        <v>0</v>
      </c>
      <c r="P21" s="73">
        <v>1</v>
      </c>
      <c r="Q21" s="74">
        <v>0</v>
      </c>
      <c r="R21" s="14">
        <f>N21^2</f>
        <v>28.09</v>
      </c>
      <c r="S21" s="49">
        <f>$J$14*O21+$I$14*P21+$H$14*Q21</f>
        <v>5.2666666666666666</v>
      </c>
      <c r="T21" s="49">
        <f>$J$27+$I$27*O21+$H$27*P21</f>
        <v>5.2666666666666657</v>
      </c>
      <c r="U21" s="49">
        <f>(N21-$B$19)^2</f>
        <v>2.4964000000000031</v>
      </c>
      <c r="V21" s="49">
        <f t="shared" si="0"/>
        <v>2.6028444444444472</v>
      </c>
      <c r="W21" s="50">
        <f>(N21-S21)^2</f>
        <v>1.1111111111111033E-3</v>
      </c>
    </row>
    <row r="22" spans="1:23" x14ac:dyDescent="0.3">
      <c r="H22" s="58" t="s">
        <v>85</v>
      </c>
      <c r="I22" s="2">
        <f>H18/(I18+H18)</f>
        <v>0.99649227891531766</v>
      </c>
      <c r="J22" s="56"/>
      <c r="K22" s="57"/>
      <c r="N22" s="75">
        <v>7</v>
      </c>
      <c r="O22" s="76">
        <v>0</v>
      </c>
      <c r="P22" s="76">
        <v>0</v>
      </c>
      <c r="Q22" s="77">
        <v>1</v>
      </c>
      <c r="R22" s="23">
        <f>N22^2</f>
        <v>49</v>
      </c>
      <c r="S22" s="32">
        <f>$J$14*O22+$I$14*P22+$H$14*Q22</f>
        <v>7.6857142857142842</v>
      </c>
      <c r="T22" s="32">
        <f>$J$27+$I$27*O22+$H$27*P22</f>
        <v>7.6857142857142859</v>
      </c>
      <c r="U22" s="32">
        <f>(N22-$B$19)^2</f>
        <v>1.4399999999999812E-2</v>
      </c>
      <c r="V22" s="32">
        <f t="shared" si="0"/>
        <v>0.64917551020407793</v>
      </c>
      <c r="W22" s="51">
        <f>(N22-S22)^2</f>
        <v>0.47020408163265093</v>
      </c>
    </row>
    <row r="23" spans="1:23" x14ac:dyDescent="0.3">
      <c r="N23" s="69">
        <v>7.5</v>
      </c>
      <c r="O23" s="70">
        <v>0</v>
      </c>
      <c r="P23" s="70">
        <v>0</v>
      </c>
      <c r="Q23" s="71">
        <v>1</v>
      </c>
      <c r="R23" s="9">
        <f>N23^2</f>
        <v>56.25</v>
      </c>
      <c r="S23" s="2">
        <f>$J$14*O23+$I$14*P23+$H$14*Q23</f>
        <v>7.6857142857142842</v>
      </c>
      <c r="T23" s="2">
        <f>$J$27+$I$27*O23+$H$27*P23</f>
        <v>7.6857142857142859</v>
      </c>
      <c r="U23" s="2">
        <f>(N23-$B$19)^2</f>
        <v>0.38439999999999902</v>
      </c>
      <c r="V23" s="2">
        <f t="shared" si="0"/>
        <v>0.64917551020407793</v>
      </c>
      <c r="W23" s="48">
        <f>(N23-S23)^2</f>
        <v>3.4489795918366775E-2</v>
      </c>
    </row>
    <row r="24" spans="1:23" x14ac:dyDescent="0.3">
      <c r="H24" s="5" t="s">
        <v>66</v>
      </c>
      <c r="I24" s="4" t="s">
        <v>86</v>
      </c>
      <c r="K24" s="1"/>
      <c r="N24" s="69">
        <v>8</v>
      </c>
      <c r="O24" s="70">
        <v>0</v>
      </c>
      <c r="P24" s="70">
        <v>0</v>
      </c>
      <c r="Q24" s="71">
        <v>1</v>
      </c>
      <c r="R24" s="9">
        <f>N24^2</f>
        <v>64</v>
      </c>
      <c r="S24" s="2">
        <f>$J$14*O24+$I$14*P24+$H$14*Q24</f>
        <v>7.6857142857142842</v>
      </c>
      <c r="T24" s="2">
        <f>$J$27+$I$27*O24+$H$27*P24</f>
        <v>7.6857142857142859</v>
      </c>
      <c r="U24" s="2">
        <f>(N24-$B$19)^2</f>
        <v>1.2543999999999982</v>
      </c>
      <c r="V24" s="2">
        <f t="shared" si="0"/>
        <v>0.64917551020407793</v>
      </c>
      <c r="W24" s="48">
        <f>(N24-S24)^2</f>
        <v>9.8775510204082609E-2</v>
      </c>
    </row>
    <row r="25" spans="1:23" x14ac:dyDescent="0.3">
      <c r="H25" s="7" t="s">
        <v>9</v>
      </c>
      <c r="K25" s="1"/>
      <c r="N25" s="69">
        <v>7.2</v>
      </c>
      <c r="O25" s="70">
        <v>0</v>
      </c>
      <c r="P25" s="70">
        <v>0</v>
      </c>
      <c r="Q25" s="71">
        <v>1</v>
      </c>
      <c r="R25" s="9">
        <f>N25^2</f>
        <v>51.84</v>
      </c>
      <c r="S25" s="2">
        <f>$J$14*O25+$I$14*P25+$H$14*Q25</f>
        <v>7.6857142857142842</v>
      </c>
      <c r="T25" s="2">
        <f>$J$27+$I$27*O25+$H$27*P25</f>
        <v>7.6857142857142859</v>
      </c>
      <c r="U25" s="2">
        <f>(N25-$B$19)^2</f>
        <v>0.10239999999999962</v>
      </c>
      <c r="V25" s="2">
        <f t="shared" si="0"/>
        <v>0.64917551020407793</v>
      </c>
      <c r="W25" s="48">
        <f>(N25-S25)^2</f>
        <v>0.23591836734693711</v>
      </c>
    </row>
    <row r="26" spans="1:23" x14ac:dyDescent="0.3">
      <c r="H26" s="6" t="s">
        <v>3</v>
      </c>
      <c r="I26" s="6" t="s">
        <v>5</v>
      </c>
      <c r="J26" s="6" t="s">
        <v>0</v>
      </c>
      <c r="K26" s="1"/>
      <c r="N26" s="69">
        <v>8.4</v>
      </c>
      <c r="O26" s="70">
        <v>0</v>
      </c>
      <c r="P26" s="70">
        <v>0</v>
      </c>
      <c r="Q26" s="71">
        <v>1</v>
      </c>
      <c r="R26" s="9">
        <f>N26^2</f>
        <v>70.56</v>
      </c>
      <c r="S26" s="2">
        <f>$J$14*O26+$I$14*P26+$H$14*Q26</f>
        <v>7.6857142857142842</v>
      </c>
      <c r="T26" s="2">
        <f>$J$27+$I$27*O26+$H$27*P26</f>
        <v>7.6857142857142859</v>
      </c>
      <c r="U26" s="2">
        <f>(N26-$B$19)^2</f>
        <v>2.3103999999999987</v>
      </c>
      <c r="V26" s="2">
        <f t="shared" si="0"/>
        <v>0.64917551020407793</v>
      </c>
      <c r="W26" s="48">
        <f>(N26-S26)^2</f>
        <v>0.51020408163265574</v>
      </c>
    </row>
    <row r="27" spans="1:23" x14ac:dyDescent="0.3">
      <c r="H27" s="2">
        <f t="array" ref="H27:J31">LINEST(B4:B18,C4:D18,TRUE,TRUE)</f>
        <v>-2.4190476190476198</v>
      </c>
      <c r="I27" s="2">
        <v>-0.96571428571428553</v>
      </c>
      <c r="J27" s="2">
        <v>7.6857142857142859</v>
      </c>
      <c r="K27" s="1"/>
      <c r="N27" s="69">
        <v>7.4</v>
      </c>
      <c r="O27" s="70">
        <v>0</v>
      </c>
      <c r="P27" s="70">
        <v>0</v>
      </c>
      <c r="Q27" s="71">
        <v>1</v>
      </c>
      <c r="R27" s="9">
        <f>N27^2</f>
        <v>54.760000000000005</v>
      </c>
      <c r="S27" s="2">
        <f>$J$14*O27+$I$14*P27+$H$14*Q27</f>
        <v>7.6857142857142842</v>
      </c>
      <c r="T27" s="2">
        <f>$J$27+$I$27*O27+$H$27*P27</f>
        <v>7.6857142857142859</v>
      </c>
      <c r="U27" s="2">
        <f>(N27-$B$19)^2</f>
        <v>0.27039999999999953</v>
      </c>
      <c r="V27" s="2">
        <f t="shared" si="0"/>
        <v>0.64917551020407793</v>
      </c>
      <c r="W27" s="48">
        <f>(N27-S27)^2</f>
        <v>8.1632653061223401E-2</v>
      </c>
    </row>
    <row r="28" spans="1:23" ht="15" thickBot="1" x14ac:dyDescent="0.35">
      <c r="H28" s="2">
        <v>0.31768246195915884</v>
      </c>
      <c r="I28" s="2">
        <v>0.26956250773843027</v>
      </c>
      <c r="J28" s="2">
        <v>0.17400185053880809</v>
      </c>
      <c r="K28" s="1"/>
      <c r="N28" s="72">
        <v>8.3000000000000007</v>
      </c>
      <c r="O28" s="73">
        <v>0</v>
      </c>
      <c r="P28" s="73">
        <v>0</v>
      </c>
      <c r="Q28" s="74">
        <v>1</v>
      </c>
      <c r="R28" s="14">
        <f>N28^2</f>
        <v>68.890000000000015</v>
      </c>
      <c r="S28" s="49">
        <f>$J$14*O28+$I$14*P28+$H$14*Q28</f>
        <v>7.6857142857142842</v>
      </c>
      <c r="T28" s="49">
        <f>$J$27+$I$27*O28+$H$27*P28</f>
        <v>7.6857142857142859</v>
      </c>
      <c r="U28" s="49">
        <f>(N28-$B$19)^2</f>
        <v>2.0164</v>
      </c>
      <c r="V28" s="49">
        <f t="shared" si="0"/>
        <v>0.64917551020407793</v>
      </c>
      <c r="W28" s="50">
        <f>(N28-S28)^2</f>
        <v>0.37734693877551295</v>
      </c>
    </row>
    <row r="29" spans="1:23" x14ac:dyDescent="0.3">
      <c r="H29" s="54">
        <v>0.83072163902834839</v>
      </c>
      <c r="I29" s="2">
        <v>0.46036562419071647</v>
      </c>
      <c r="J29" s="2" t="e">
        <v>#N/A</v>
      </c>
      <c r="S29" s="53" t="s">
        <v>79</v>
      </c>
      <c r="T29" s="53"/>
      <c r="U29" s="52">
        <f>SUM(U14:U28)</f>
        <v>15.024000000000004</v>
      </c>
      <c r="V29" s="52">
        <f>SUM(V14:V28)</f>
        <v>12.480761904761888</v>
      </c>
      <c r="W29" s="52">
        <f>SUM(W14:W28)</f>
        <v>2.5432380952380962</v>
      </c>
    </row>
    <row r="30" spans="1:23" x14ac:dyDescent="0.3">
      <c r="C30"/>
      <c r="D30"/>
      <c r="E30"/>
      <c r="F30"/>
      <c r="H30" s="54">
        <v>29.444577591372084</v>
      </c>
      <c r="I30" s="2">
        <v>12</v>
      </c>
      <c r="J30" s="2" t="e">
        <v>#N/A</v>
      </c>
      <c r="K30" s="1"/>
      <c r="U30" s="6" t="s">
        <v>80</v>
      </c>
      <c r="V30" s="3">
        <f>V29+W29</f>
        <v>15.023999999999983</v>
      </c>
      <c r="W30" s="3"/>
    </row>
    <row r="31" spans="1:23" x14ac:dyDescent="0.3">
      <c r="H31" s="62">
        <v>12.480761904761909</v>
      </c>
      <c r="I31" s="2">
        <v>2.5432380952380957</v>
      </c>
      <c r="J31" s="2" t="e">
        <v>#N/A</v>
      </c>
      <c r="K31" s="1"/>
    </row>
    <row r="33" spans="2:9" x14ac:dyDescent="0.3">
      <c r="H33" s="9" t="s">
        <v>82</v>
      </c>
    </row>
    <row r="34" spans="2:9" x14ac:dyDescent="0.3">
      <c r="H34" s="9" t="s">
        <v>84</v>
      </c>
    </row>
    <row r="35" spans="2:9" x14ac:dyDescent="0.3">
      <c r="H35" s="58" t="s">
        <v>85</v>
      </c>
      <c r="I35">
        <f>H31/(H31+I31)</f>
        <v>0.83072163902834839</v>
      </c>
    </row>
    <row r="38" spans="2:9" x14ac:dyDescent="0.3">
      <c r="B38" s="1" t="s">
        <v>87</v>
      </c>
    </row>
    <row r="69" spans="6:6" x14ac:dyDescent="0.3">
      <c r="F69"/>
    </row>
  </sheetData>
  <mergeCells count="5">
    <mergeCell ref="W12:W13"/>
    <mergeCell ref="S12:T12"/>
    <mergeCell ref="J20:K22"/>
    <mergeCell ref="U12:U13"/>
    <mergeCell ref="V12:V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5B83-38EE-4DDC-A37F-3DD76356E3C6}">
  <dimension ref="A1:AF42"/>
  <sheetViews>
    <sheetView workbookViewId="0">
      <selection activeCell="L23" sqref="L23"/>
    </sheetView>
  </sheetViews>
  <sheetFormatPr baseColWidth="10" defaultRowHeight="14.4" x14ac:dyDescent="0.3"/>
  <cols>
    <col min="1" max="1" width="6.33203125" style="1" customWidth="1"/>
    <col min="2" max="2" width="4" customWidth="1"/>
    <col min="3" max="3" width="4.88671875" style="1" customWidth="1"/>
    <col min="4" max="4" width="5.88671875" style="1" customWidth="1"/>
    <col min="5" max="5" width="6.44140625" customWidth="1"/>
    <col min="6" max="6" width="6.33203125" style="1" customWidth="1"/>
    <col min="7" max="10" width="4" style="1" customWidth="1"/>
    <col min="11" max="11" width="5.6640625" style="1" customWidth="1"/>
    <col min="12" max="12" width="7.33203125" style="1" customWidth="1"/>
    <col min="13" max="13" width="6.44140625" style="1" customWidth="1"/>
    <col min="14" max="14" width="4" style="1" customWidth="1"/>
    <col min="15" max="15" width="7" style="1" customWidth="1"/>
    <col min="16" max="16" width="5.109375" style="1" customWidth="1"/>
    <col min="17" max="17" width="6" style="1" customWidth="1"/>
    <col min="18" max="20" width="5.88671875" style="1" customWidth="1"/>
    <col min="21" max="21" width="4" style="1" customWidth="1"/>
    <col min="22" max="22" width="7.21875" customWidth="1"/>
    <col min="23" max="23" width="10.33203125" customWidth="1"/>
    <col min="24" max="24" width="7.21875" customWidth="1"/>
    <col min="25" max="29" width="5.109375" customWidth="1"/>
    <col min="30" max="30" width="3.5546875" customWidth="1"/>
    <col min="31" max="31" width="7.44140625" customWidth="1"/>
    <col min="32" max="32" width="4.21875" customWidth="1"/>
  </cols>
  <sheetData>
    <row r="1" spans="1:32" ht="15.6" x14ac:dyDescent="0.3">
      <c r="A1" s="16" t="s">
        <v>55</v>
      </c>
      <c r="H1" s="1" t="s">
        <v>60</v>
      </c>
      <c r="K1" s="1" t="s">
        <v>61</v>
      </c>
      <c r="M1" s="1" t="s">
        <v>62</v>
      </c>
    </row>
    <row r="3" spans="1:32" x14ac:dyDescent="0.3">
      <c r="A3" s="9" t="s">
        <v>32</v>
      </c>
      <c r="C3" s="40" t="s">
        <v>33</v>
      </c>
      <c r="D3" s="40"/>
      <c r="E3" s="40"/>
      <c r="F3"/>
      <c r="G3" s="40" t="s">
        <v>34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32" x14ac:dyDescent="0.3">
      <c r="A4" s="9">
        <v>6.9</v>
      </c>
      <c r="C4" s="9">
        <v>0</v>
      </c>
      <c r="D4" s="9">
        <v>1</v>
      </c>
      <c r="E4" s="9">
        <v>0</v>
      </c>
      <c r="G4" s="9">
        <f t="array" ref="G4:U6">TRANSPOSE(C4:E18)</f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</row>
    <row r="5" spans="1:32" x14ac:dyDescent="0.3">
      <c r="A5" s="9">
        <v>6.3</v>
      </c>
      <c r="C5" s="9">
        <v>0</v>
      </c>
      <c r="D5" s="9">
        <v>1</v>
      </c>
      <c r="E5" s="9">
        <v>0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32" x14ac:dyDescent="0.3">
      <c r="A6" s="9">
        <v>6.7</v>
      </c>
      <c r="C6" s="9">
        <v>0</v>
      </c>
      <c r="D6" s="9">
        <v>1</v>
      </c>
      <c r="E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1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32" x14ac:dyDescent="0.3">
      <c r="A7" s="9">
        <v>6.5</v>
      </c>
      <c r="C7" s="9">
        <v>0</v>
      </c>
      <c r="D7" s="9">
        <v>1</v>
      </c>
      <c r="E7" s="9">
        <v>0</v>
      </c>
    </row>
    <row r="8" spans="1:32" x14ac:dyDescent="0.3">
      <c r="A8" s="9">
        <v>7.2</v>
      </c>
      <c r="C8" s="9">
        <v>0</v>
      </c>
      <c r="D8" s="9">
        <v>1</v>
      </c>
      <c r="E8" s="9">
        <v>0</v>
      </c>
      <c r="F8"/>
      <c r="G8" s="40" t="s">
        <v>35</v>
      </c>
      <c r="H8" s="40"/>
      <c r="I8" s="40"/>
      <c r="J8"/>
      <c r="K8" s="40" t="s">
        <v>36</v>
      </c>
      <c r="L8" s="40"/>
      <c r="M8" s="40"/>
      <c r="O8" s="40" t="s">
        <v>37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E8" s="9" t="s">
        <v>38</v>
      </c>
    </row>
    <row r="9" spans="1:32" x14ac:dyDescent="0.3">
      <c r="A9" s="9">
        <v>5.6</v>
      </c>
      <c r="C9" s="9">
        <v>0</v>
      </c>
      <c r="D9" s="9">
        <v>0</v>
      </c>
      <c r="E9" s="9">
        <v>1</v>
      </c>
      <c r="G9" s="9">
        <f t="array" ref="G9:I11">MMULT(G4:U6,C4:E18)</f>
        <v>7</v>
      </c>
      <c r="H9" s="9">
        <v>0</v>
      </c>
      <c r="I9" s="9">
        <v>0</v>
      </c>
      <c r="K9" s="9">
        <f t="array" ref="K9:M11">MINVERSE(G9:I11)</f>
        <v>0.14285714285714285</v>
      </c>
      <c r="L9" s="9">
        <v>0</v>
      </c>
      <c r="M9" s="9">
        <v>0</v>
      </c>
      <c r="O9" s="9">
        <f t="array" ref="O9:AC11">MMULT(K9:M11,G4:U6)</f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0.14285714285714285</v>
      </c>
      <c r="X9" s="2">
        <v>0.14285714285714285</v>
      </c>
      <c r="Y9" s="2">
        <v>0.14285714285714285</v>
      </c>
      <c r="Z9" s="2">
        <v>0.14285714285714285</v>
      </c>
      <c r="AA9" s="2">
        <v>0.14285714285714285</v>
      </c>
      <c r="AB9" s="2">
        <v>0.14285714285714285</v>
      </c>
      <c r="AC9" s="2">
        <v>0.14285714285714285</v>
      </c>
      <c r="AE9" s="2">
        <f t="array" ref="AE9:AE11">MMULT(O9:AC11,A4:A18)</f>
        <v>7.6857142857142851</v>
      </c>
      <c r="AF9" s="6" t="s">
        <v>58</v>
      </c>
    </row>
    <row r="10" spans="1:32" x14ac:dyDescent="0.3">
      <c r="A10" s="9">
        <v>4.9000000000000004</v>
      </c>
      <c r="C10" s="9">
        <v>0</v>
      </c>
      <c r="D10" s="9">
        <v>0</v>
      </c>
      <c r="E10" s="9">
        <v>1</v>
      </c>
      <c r="G10" s="9">
        <v>0</v>
      </c>
      <c r="H10" s="9">
        <v>5</v>
      </c>
      <c r="I10" s="9">
        <v>0</v>
      </c>
      <c r="K10" s="9">
        <v>0</v>
      </c>
      <c r="L10" s="9">
        <v>0.2</v>
      </c>
      <c r="M10" s="9">
        <v>0</v>
      </c>
      <c r="O10" s="9">
        <v>0.2</v>
      </c>
      <c r="P10" s="9">
        <v>0.2</v>
      </c>
      <c r="Q10" s="9">
        <v>0.2</v>
      </c>
      <c r="R10" s="9">
        <v>0.2</v>
      </c>
      <c r="S10" s="9">
        <v>0.2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E10" s="2">
        <v>6.7200000000000006</v>
      </c>
      <c r="AF10" s="6" t="s">
        <v>40</v>
      </c>
    </row>
    <row r="11" spans="1:32" x14ac:dyDescent="0.3">
      <c r="A11" s="9">
        <v>5.3</v>
      </c>
      <c r="C11" s="9">
        <v>0</v>
      </c>
      <c r="D11" s="9">
        <v>0</v>
      </c>
      <c r="E11" s="9">
        <v>1</v>
      </c>
      <c r="G11" s="9">
        <v>0</v>
      </c>
      <c r="H11" s="9">
        <v>0</v>
      </c>
      <c r="I11" s="9">
        <v>3</v>
      </c>
      <c r="K11" s="9">
        <v>0</v>
      </c>
      <c r="L11" s="9">
        <v>0</v>
      </c>
      <c r="M11" s="9">
        <v>0.33333333333333331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0.33333333333333331</v>
      </c>
      <c r="U11" s="9">
        <v>0.33333333333333331</v>
      </c>
      <c r="V11" s="2">
        <v>0.33333333333333331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E11" s="2">
        <v>5.2666666666666666</v>
      </c>
      <c r="AF11" s="6" t="s">
        <v>41</v>
      </c>
    </row>
    <row r="12" spans="1:32" x14ac:dyDescent="0.3">
      <c r="A12" s="9">
        <v>7</v>
      </c>
      <c r="C12" s="9">
        <v>1</v>
      </c>
      <c r="D12" s="9">
        <v>0</v>
      </c>
      <c r="E12" s="9">
        <v>0</v>
      </c>
    </row>
    <row r="13" spans="1:32" x14ac:dyDescent="0.3">
      <c r="A13" s="9">
        <v>7.5</v>
      </c>
      <c r="C13" s="9">
        <v>1</v>
      </c>
      <c r="D13" s="9">
        <v>0</v>
      </c>
      <c r="E13" s="9">
        <v>0</v>
      </c>
    </row>
    <row r="14" spans="1:32" x14ac:dyDescent="0.3">
      <c r="A14" s="9">
        <v>8</v>
      </c>
      <c r="C14" s="9">
        <v>1</v>
      </c>
      <c r="D14" s="9">
        <v>0</v>
      </c>
      <c r="E14" s="9">
        <v>0</v>
      </c>
      <c r="K14" s="40" t="s">
        <v>42</v>
      </c>
      <c r="L14" s="40"/>
      <c r="M14" s="40"/>
    </row>
    <row r="15" spans="1:32" x14ac:dyDescent="0.3">
      <c r="A15" s="9">
        <v>7.2</v>
      </c>
      <c r="C15" s="9">
        <v>1</v>
      </c>
      <c r="D15" s="9">
        <v>0</v>
      </c>
      <c r="E15" s="9">
        <v>0</v>
      </c>
      <c r="K15" s="9">
        <f t="shared" ref="K15:M17" si="0">K9*$D$21</f>
        <v>3.0276643990929712E-2</v>
      </c>
      <c r="L15" s="9">
        <f t="shared" si="0"/>
        <v>0</v>
      </c>
      <c r="M15" s="9">
        <f t="shared" si="0"/>
        <v>0</v>
      </c>
      <c r="P15" s="3" t="s">
        <v>59</v>
      </c>
      <c r="Q15" s="9">
        <f>K15^0.5</f>
        <v>0.17400185053880809</v>
      </c>
    </row>
    <row r="16" spans="1:32" x14ac:dyDescent="0.3">
      <c r="A16" s="9">
        <v>8.4</v>
      </c>
      <c r="C16" s="9">
        <v>1</v>
      </c>
      <c r="D16" s="9">
        <v>0</v>
      </c>
      <c r="E16" s="9">
        <v>0</v>
      </c>
      <c r="K16" s="9">
        <f t="shared" si="0"/>
        <v>0</v>
      </c>
      <c r="L16" s="9">
        <f t="shared" si="0"/>
        <v>4.2387301587301605E-2</v>
      </c>
      <c r="M16" s="9">
        <f t="shared" si="0"/>
        <v>0</v>
      </c>
      <c r="P16" s="3" t="s">
        <v>44</v>
      </c>
      <c r="Q16" s="9">
        <f>L16^0.5</f>
        <v>0.20588176603891276</v>
      </c>
    </row>
    <row r="17" spans="1:17" x14ac:dyDescent="0.3">
      <c r="A17" s="9">
        <v>7.4</v>
      </c>
      <c r="C17" s="9">
        <v>1</v>
      </c>
      <c r="D17" s="9">
        <v>0</v>
      </c>
      <c r="E17" s="9">
        <v>0</v>
      </c>
      <c r="K17" s="9">
        <f t="shared" si="0"/>
        <v>0</v>
      </c>
      <c r="L17" s="9">
        <f t="shared" si="0"/>
        <v>0</v>
      </c>
      <c r="M17" s="9">
        <f t="shared" si="0"/>
        <v>7.0645502645502664E-2</v>
      </c>
      <c r="P17" s="3" t="s">
        <v>45</v>
      </c>
      <c r="Q17" s="9">
        <f>M17^0.5</f>
        <v>0.26579221705216027</v>
      </c>
    </row>
    <row r="18" spans="1:17" x14ac:dyDescent="0.3">
      <c r="A18" s="9">
        <v>8.3000000000000007</v>
      </c>
      <c r="C18" s="9">
        <v>1</v>
      </c>
      <c r="D18" s="9">
        <v>0</v>
      </c>
      <c r="E18" s="9">
        <v>0</v>
      </c>
    </row>
    <row r="19" spans="1:17" x14ac:dyDescent="0.3">
      <c r="C19" s="9" t="s">
        <v>56</v>
      </c>
      <c r="D19" s="9" t="s">
        <v>46</v>
      </c>
      <c r="E19" s="9" t="s">
        <v>47</v>
      </c>
    </row>
    <row r="21" spans="1:17" x14ac:dyDescent="0.3">
      <c r="A21" s="17" t="s">
        <v>48</v>
      </c>
      <c r="B21" s="18"/>
      <c r="C21" s="9" t="s">
        <v>49</v>
      </c>
      <c r="D21" s="9">
        <f>F42/12</f>
        <v>0.21193650793650801</v>
      </c>
    </row>
    <row r="22" spans="1:17" x14ac:dyDescent="0.3">
      <c r="C22" s="9" t="s">
        <v>50</v>
      </c>
      <c r="D22" s="9">
        <f>D21^0.5</f>
        <v>0.46036562419071647</v>
      </c>
    </row>
    <row r="23" spans="1:17" x14ac:dyDescent="0.3">
      <c r="E23" s="1"/>
    </row>
    <row r="24" spans="1:17" x14ac:dyDescent="0.3">
      <c r="A24" s="4" t="s">
        <v>57</v>
      </c>
      <c r="B24" s="1"/>
      <c r="E24" s="1"/>
    </row>
    <row r="26" spans="1:17" x14ac:dyDescent="0.3">
      <c r="A26" s="9" t="s">
        <v>32</v>
      </c>
      <c r="B26" s="9" t="s">
        <v>46</v>
      </c>
      <c r="C26" s="9" t="s">
        <v>47</v>
      </c>
      <c r="D26" s="9" t="s">
        <v>56</v>
      </c>
      <c r="E26" s="19" t="s">
        <v>52</v>
      </c>
      <c r="F26" s="9" t="s">
        <v>53</v>
      </c>
    </row>
    <row r="27" spans="1:17" x14ac:dyDescent="0.3">
      <c r="A27" s="9">
        <v>6.9</v>
      </c>
      <c r="B27" s="9">
        <v>1</v>
      </c>
      <c r="C27" s="9">
        <v>0</v>
      </c>
      <c r="D27" s="9">
        <v>0</v>
      </c>
      <c r="E27" s="9">
        <f>D27*$AE$9+C27*$AE$11+B27*$AE$10</f>
        <v>6.7200000000000006</v>
      </c>
      <c r="F27" s="9">
        <f t="shared" ref="F27:F41" si="1">(A27-E27)^2</f>
        <v>3.2399999999999901E-2</v>
      </c>
    </row>
    <row r="28" spans="1:17" x14ac:dyDescent="0.3">
      <c r="A28" s="9">
        <v>6.3</v>
      </c>
      <c r="B28" s="9">
        <v>1</v>
      </c>
      <c r="C28" s="9">
        <v>0</v>
      </c>
      <c r="D28" s="9">
        <v>0</v>
      </c>
      <c r="E28" s="9">
        <f t="shared" ref="E28:E40" si="2">D28*$AE$9+C28*$AE$11+B28*$AE$10</f>
        <v>6.7200000000000006</v>
      </c>
      <c r="F28" s="9">
        <f t="shared" si="1"/>
        <v>0.1764000000000007</v>
      </c>
    </row>
    <row r="29" spans="1:17" x14ac:dyDescent="0.3">
      <c r="A29" s="9">
        <v>6.7</v>
      </c>
      <c r="B29" s="9">
        <v>1</v>
      </c>
      <c r="C29" s="9">
        <v>0</v>
      </c>
      <c r="D29" s="9">
        <v>0</v>
      </c>
      <c r="E29" s="9">
        <f t="shared" si="2"/>
        <v>6.7200000000000006</v>
      </c>
      <c r="F29" s="9">
        <f t="shared" si="1"/>
        <v>4.0000000000001845E-4</v>
      </c>
    </row>
    <row r="30" spans="1:17" x14ac:dyDescent="0.3">
      <c r="A30" s="9">
        <v>6.5</v>
      </c>
      <c r="B30" s="9">
        <v>1</v>
      </c>
      <c r="C30" s="9">
        <v>0</v>
      </c>
      <c r="D30" s="9">
        <v>0</v>
      </c>
      <c r="E30" s="9">
        <f t="shared" si="2"/>
        <v>6.7200000000000006</v>
      </c>
      <c r="F30" s="9">
        <f t="shared" si="1"/>
        <v>4.8400000000000283E-2</v>
      </c>
    </row>
    <row r="31" spans="1:17" x14ac:dyDescent="0.3">
      <c r="A31" s="9">
        <v>7.2</v>
      </c>
      <c r="B31" s="9">
        <v>1</v>
      </c>
      <c r="C31" s="9">
        <v>0</v>
      </c>
      <c r="D31" s="9">
        <v>0</v>
      </c>
      <c r="E31" s="9">
        <f t="shared" si="2"/>
        <v>6.7200000000000006</v>
      </c>
      <c r="F31" s="9">
        <f t="shared" si="1"/>
        <v>0.23039999999999955</v>
      </c>
    </row>
    <row r="32" spans="1:17" x14ac:dyDescent="0.3">
      <c r="A32" s="9">
        <v>5.6</v>
      </c>
      <c r="B32" s="9">
        <v>0</v>
      </c>
      <c r="C32" s="9">
        <v>1</v>
      </c>
      <c r="D32" s="9">
        <v>0</v>
      </c>
      <c r="E32" s="9">
        <f t="shared" si="2"/>
        <v>5.2666666666666666</v>
      </c>
      <c r="F32" s="9">
        <f t="shared" si="1"/>
        <v>0.11111111111111091</v>
      </c>
    </row>
    <row r="33" spans="1:6" x14ac:dyDescent="0.3">
      <c r="A33" s="9">
        <v>4.9000000000000004</v>
      </c>
      <c r="B33" s="9">
        <v>0</v>
      </c>
      <c r="C33" s="9">
        <v>1</v>
      </c>
      <c r="D33" s="9">
        <v>0</v>
      </c>
      <c r="E33" s="9">
        <f t="shared" si="2"/>
        <v>5.2666666666666666</v>
      </c>
      <c r="F33" s="9">
        <f t="shared" si="1"/>
        <v>0.13444444444444414</v>
      </c>
    </row>
    <row r="34" spans="1:6" x14ac:dyDescent="0.3">
      <c r="A34" s="9">
        <v>5.3</v>
      </c>
      <c r="B34" s="9">
        <v>0</v>
      </c>
      <c r="C34" s="9">
        <v>1</v>
      </c>
      <c r="D34" s="9">
        <v>0</v>
      </c>
      <c r="E34" s="9">
        <f t="shared" si="2"/>
        <v>5.2666666666666666</v>
      </c>
      <c r="F34" s="9">
        <f t="shared" si="1"/>
        <v>1.1111111111111033E-3</v>
      </c>
    </row>
    <row r="35" spans="1:6" x14ac:dyDescent="0.3">
      <c r="A35" s="9">
        <v>7</v>
      </c>
      <c r="B35" s="9">
        <v>0</v>
      </c>
      <c r="C35" s="9">
        <v>0</v>
      </c>
      <c r="D35" s="9">
        <v>1</v>
      </c>
      <c r="E35" s="9">
        <f t="shared" si="2"/>
        <v>7.6857142857142851</v>
      </c>
      <c r="F35" s="9">
        <f t="shared" si="1"/>
        <v>0.47020408163265215</v>
      </c>
    </row>
    <row r="36" spans="1:6" x14ac:dyDescent="0.3">
      <c r="A36" s="9">
        <v>7.5</v>
      </c>
      <c r="B36" s="9">
        <v>0</v>
      </c>
      <c r="C36" s="9">
        <v>0</v>
      </c>
      <c r="D36" s="9">
        <v>1</v>
      </c>
      <c r="E36" s="9">
        <f t="shared" si="2"/>
        <v>7.6857142857142851</v>
      </c>
      <c r="F36" s="9">
        <f t="shared" si="1"/>
        <v>3.4489795918367101E-2</v>
      </c>
    </row>
    <row r="37" spans="1:6" x14ac:dyDescent="0.3">
      <c r="A37" s="9">
        <v>8</v>
      </c>
      <c r="B37" s="9">
        <v>0</v>
      </c>
      <c r="C37" s="9">
        <v>0</v>
      </c>
      <c r="D37" s="9">
        <v>1</v>
      </c>
      <c r="E37" s="9">
        <f t="shared" si="2"/>
        <v>7.6857142857142851</v>
      </c>
      <c r="F37" s="9">
        <f t="shared" si="1"/>
        <v>9.8775510204082054E-2</v>
      </c>
    </row>
    <row r="38" spans="1:6" x14ac:dyDescent="0.3">
      <c r="A38" s="9">
        <v>7.2</v>
      </c>
      <c r="B38" s="9">
        <v>0</v>
      </c>
      <c r="C38" s="9">
        <v>0</v>
      </c>
      <c r="D38" s="9">
        <v>1</v>
      </c>
      <c r="E38" s="9">
        <f t="shared" si="2"/>
        <v>7.6857142857142851</v>
      </c>
      <c r="F38" s="9">
        <f t="shared" si="1"/>
        <v>0.23591836734693797</v>
      </c>
    </row>
    <row r="39" spans="1:6" x14ac:dyDescent="0.3">
      <c r="A39" s="9">
        <v>8.4</v>
      </c>
      <c r="B39" s="9">
        <v>0</v>
      </c>
      <c r="C39" s="9">
        <v>0</v>
      </c>
      <c r="D39" s="9">
        <v>1</v>
      </c>
      <c r="E39" s="9">
        <f t="shared" si="2"/>
        <v>7.6857142857142851</v>
      </c>
      <c r="F39" s="9">
        <f t="shared" si="1"/>
        <v>0.51020408163265452</v>
      </c>
    </row>
    <row r="40" spans="1:6" x14ac:dyDescent="0.3">
      <c r="A40" s="9">
        <v>7.4</v>
      </c>
      <c r="B40" s="9">
        <v>0</v>
      </c>
      <c r="C40" s="9">
        <v>0</v>
      </c>
      <c r="D40" s="9">
        <v>1</v>
      </c>
      <c r="E40" s="9">
        <f t="shared" si="2"/>
        <v>7.6857142857142851</v>
      </c>
      <c r="F40" s="9">
        <f t="shared" si="1"/>
        <v>8.1632653061223914E-2</v>
      </c>
    </row>
    <row r="41" spans="1:6" x14ac:dyDescent="0.3">
      <c r="A41" s="9">
        <v>8.3000000000000007</v>
      </c>
      <c r="B41" s="9">
        <v>0</v>
      </c>
      <c r="C41" s="9">
        <v>0</v>
      </c>
      <c r="D41" s="9">
        <v>1</v>
      </c>
      <c r="E41" s="9">
        <f>$AE$9+$AE$10*B41+$AE$11*C41</f>
        <v>7.6857142857142851</v>
      </c>
      <c r="F41" s="9">
        <f t="shared" si="1"/>
        <v>0.3773469387755119</v>
      </c>
    </row>
    <row r="42" spans="1:6" x14ac:dyDescent="0.3">
      <c r="A42" s="41" t="s">
        <v>54</v>
      </c>
      <c r="B42" s="41"/>
      <c r="C42" s="41"/>
      <c r="D42" s="41"/>
      <c r="E42" s="41"/>
      <c r="F42" s="3">
        <f>SUM(F27:F41)</f>
        <v>2.5432380952380962</v>
      </c>
    </row>
  </sheetData>
  <mergeCells count="7">
    <mergeCell ref="K14:M14"/>
    <mergeCell ref="A42:E42"/>
    <mergeCell ref="C3:E3"/>
    <mergeCell ref="G3:U3"/>
    <mergeCell ref="G8:I8"/>
    <mergeCell ref="K8:M8"/>
    <mergeCell ref="O8:AC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08A7-9C54-42B7-8C3F-E7A39BF408B8}">
  <dimension ref="A1:AF42"/>
  <sheetViews>
    <sheetView workbookViewId="0">
      <selection activeCell="U18" sqref="U18"/>
    </sheetView>
  </sheetViews>
  <sheetFormatPr baseColWidth="10" defaultRowHeight="14.4" x14ac:dyDescent="0.3"/>
  <cols>
    <col min="1" max="1" width="6.33203125" style="1" customWidth="1"/>
    <col min="2" max="2" width="4" customWidth="1"/>
    <col min="3" max="3" width="4.88671875" style="1" customWidth="1"/>
    <col min="4" max="4" width="5.88671875" style="1" customWidth="1"/>
    <col min="5" max="5" width="6.44140625" customWidth="1"/>
    <col min="6" max="6" width="3.77734375" style="1" customWidth="1"/>
    <col min="7" max="10" width="4" style="1" customWidth="1"/>
    <col min="11" max="11" width="5.6640625" style="1" customWidth="1"/>
    <col min="12" max="12" width="7.33203125" style="1" customWidth="1"/>
    <col min="13" max="13" width="6.44140625" style="1" customWidth="1"/>
    <col min="14" max="14" width="4" style="1" customWidth="1"/>
    <col min="15" max="15" width="7" style="1" customWidth="1"/>
    <col min="16" max="16" width="5.109375" style="1" customWidth="1"/>
    <col min="17" max="17" width="6" style="1" customWidth="1"/>
    <col min="18" max="20" width="5.88671875" style="1" customWidth="1"/>
    <col min="21" max="21" width="4" style="1" customWidth="1"/>
    <col min="22" max="22" width="7.21875" customWidth="1"/>
    <col min="23" max="23" width="10.33203125" customWidth="1"/>
    <col min="24" max="24" width="7.21875" customWidth="1"/>
    <col min="25" max="29" width="5.109375" customWidth="1"/>
    <col min="30" max="30" width="3.5546875" customWidth="1"/>
    <col min="31" max="31" width="7.44140625" customWidth="1"/>
    <col min="32" max="32" width="4.21875" customWidth="1"/>
  </cols>
  <sheetData>
    <row r="1" spans="1:32" ht="15.6" x14ac:dyDescent="0.3">
      <c r="A1" s="16" t="s">
        <v>31</v>
      </c>
      <c r="I1" s="1" t="s">
        <v>61</v>
      </c>
      <c r="M1" s="1" t="s">
        <v>62</v>
      </c>
    </row>
    <row r="3" spans="1:32" x14ac:dyDescent="0.3">
      <c r="A3" s="9" t="s">
        <v>32</v>
      </c>
      <c r="C3" s="40" t="s">
        <v>33</v>
      </c>
      <c r="D3" s="40"/>
      <c r="E3" s="40"/>
      <c r="F3"/>
      <c r="G3" s="40" t="s">
        <v>34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32" x14ac:dyDescent="0.3">
      <c r="A4" s="9">
        <v>6.9</v>
      </c>
      <c r="C4" s="9">
        <v>1</v>
      </c>
      <c r="D4" s="9">
        <v>1</v>
      </c>
      <c r="E4" s="9">
        <v>0</v>
      </c>
      <c r="G4" s="9">
        <f t="array" ref="G4:U6">TRANSPOSE(C4:E18)</f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</row>
    <row r="5" spans="1:32" x14ac:dyDescent="0.3">
      <c r="A5" s="9">
        <v>6.3</v>
      </c>
      <c r="C5" s="9">
        <v>1</v>
      </c>
      <c r="D5" s="9">
        <v>1</v>
      </c>
      <c r="E5" s="9">
        <v>0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32" x14ac:dyDescent="0.3">
      <c r="A6" s="9">
        <v>6.7</v>
      </c>
      <c r="C6" s="9">
        <v>1</v>
      </c>
      <c r="D6" s="9">
        <v>1</v>
      </c>
      <c r="E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1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32" x14ac:dyDescent="0.3">
      <c r="A7" s="9">
        <v>6.5</v>
      </c>
      <c r="C7" s="9">
        <v>1</v>
      </c>
      <c r="D7" s="9">
        <v>1</v>
      </c>
      <c r="E7" s="9">
        <v>0</v>
      </c>
    </row>
    <row r="8" spans="1:32" x14ac:dyDescent="0.3">
      <c r="A8" s="9">
        <v>7.2</v>
      </c>
      <c r="C8" s="9">
        <v>1</v>
      </c>
      <c r="D8" s="9">
        <v>1</v>
      </c>
      <c r="E8" s="9">
        <v>0</v>
      </c>
      <c r="F8"/>
      <c r="G8" s="40" t="s">
        <v>35</v>
      </c>
      <c r="H8" s="40"/>
      <c r="I8" s="40"/>
      <c r="J8"/>
      <c r="K8" s="40" t="s">
        <v>36</v>
      </c>
      <c r="L8" s="40"/>
      <c r="M8" s="40"/>
      <c r="O8" s="40" t="s">
        <v>37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E8" s="9" t="s">
        <v>38</v>
      </c>
    </row>
    <row r="9" spans="1:32" x14ac:dyDescent="0.3">
      <c r="A9" s="9">
        <v>5.6</v>
      </c>
      <c r="C9" s="9">
        <v>1</v>
      </c>
      <c r="D9" s="9">
        <v>0</v>
      </c>
      <c r="E9" s="9">
        <v>1</v>
      </c>
      <c r="G9" s="9">
        <f t="array" ref="G9:I11">MMULT(G4:U6,C4:E18)</f>
        <v>15</v>
      </c>
      <c r="H9" s="9">
        <v>5</v>
      </c>
      <c r="I9" s="9">
        <v>3</v>
      </c>
      <c r="K9" s="9">
        <f t="array" ref="K9:M11">MINVERSE(G9:I11)</f>
        <v>0.14285714285714285</v>
      </c>
      <c r="L9" s="9">
        <v>-0.14285714285714282</v>
      </c>
      <c r="M9" s="9">
        <v>-0.14285714285714282</v>
      </c>
      <c r="O9" s="9">
        <f t="array" ref="O9:AC11">MMULT(K9:M11,G4:U6)</f>
        <v>2.7755575615628914E-17</v>
      </c>
      <c r="P9" s="9">
        <v>2.7755575615628914E-17</v>
      </c>
      <c r="Q9" s="9">
        <v>2.7755575615628914E-17</v>
      </c>
      <c r="R9" s="9">
        <v>2.7755575615628914E-17</v>
      </c>
      <c r="S9" s="9">
        <v>2.7755575615628914E-17</v>
      </c>
      <c r="T9" s="9">
        <v>2.7755575615628914E-17</v>
      </c>
      <c r="U9" s="9">
        <v>2.7755575615628914E-17</v>
      </c>
      <c r="V9" s="2">
        <v>2.7755575615628914E-17</v>
      </c>
      <c r="W9" s="2">
        <v>0.14285714285714285</v>
      </c>
      <c r="X9" s="2">
        <v>0.14285714285714285</v>
      </c>
      <c r="Y9" s="2">
        <v>0.14285714285714285</v>
      </c>
      <c r="Z9" s="2">
        <v>0.14285714285714285</v>
      </c>
      <c r="AA9" s="2">
        <v>0.14285714285714285</v>
      </c>
      <c r="AB9" s="2">
        <v>0.14285714285714285</v>
      </c>
      <c r="AC9" s="2">
        <v>0.14285714285714285</v>
      </c>
      <c r="AE9" s="2">
        <f t="array" ref="AE9:AE11">MMULT(O9:AC11,A4:A18)</f>
        <v>7.6857142857142868</v>
      </c>
      <c r="AF9" s="6" t="s">
        <v>39</v>
      </c>
    </row>
    <row r="10" spans="1:32" x14ac:dyDescent="0.3">
      <c r="A10" s="9">
        <v>4.9000000000000004</v>
      </c>
      <c r="C10" s="9">
        <v>1</v>
      </c>
      <c r="D10" s="9">
        <v>0</v>
      </c>
      <c r="E10" s="9">
        <v>1</v>
      </c>
      <c r="G10" s="9">
        <v>5</v>
      </c>
      <c r="H10" s="9">
        <v>5</v>
      </c>
      <c r="I10" s="9">
        <v>0</v>
      </c>
      <c r="K10" s="9">
        <v>-0.14285714285714285</v>
      </c>
      <c r="L10" s="9">
        <v>0.3428571428571428</v>
      </c>
      <c r="M10" s="9">
        <v>0.14285714285714285</v>
      </c>
      <c r="O10" s="9">
        <v>0.19999999999999996</v>
      </c>
      <c r="P10" s="9">
        <v>0.19999999999999996</v>
      </c>
      <c r="Q10" s="9">
        <v>0.19999999999999996</v>
      </c>
      <c r="R10" s="9">
        <v>0.19999999999999996</v>
      </c>
      <c r="S10" s="9">
        <v>0.19999999999999996</v>
      </c>
      <c r="T10" s="9">
        <v>0</v>
      </c>
      <c r="U10" s="9">
        <v>0</v>
      </c>
      <c r="V10" s="2">
        <v>0</v>
      </c>
      <c r="W10" s="2">
        <v>-0.14285714285714285</v>
      </c>
      <c r="X10" s="2">
        <v>-0.14285714285714285</v>
      </c>
      <c r="Y10" s="2">
        <v>-0.14285714285714285</v>
      </c>
      <c r="Z10" s="2">
        <v>-0.14285714285714285</v>
      </c>
      <c r="AA10" s="2">
        <v>-0.14285714285714285</v>
      </c>
      <c r="AB10" s="2">
        <v>-0.14285714285714285</v>
      </c>
      <c r="AC10" s="2">
        <v>-0.14285714285714285</v>
      </c>
      <c r="AE10" s="2">
        <v>-0.96571428571428641</v>
      </c>
      <c r="AF10" s="6" t="s">
        <v>40</v>
      </c>
    </row>
    <row r="11" spans="1:32" x14ac:dyDescent="0.3">
      <c r="A11" s="9">
        <v>5.3</v>
      </c>
      <c r="C11" s="9">
        <v>1</v>
      </c>
      <c r="D11" s="9">
        <v>0</v>
      </c>
      <c r="E11" s="9">
        <v>1</v>
      </c>
      <c r="G11" s="9">
        <v>3</v>
      </c>
      <c r="H11" s="9">
        <v>0</v>
      </c>
      <c r="I11" s="9">
        <v>3</v>
      </c>
      <c r="K11" s="9">
        <v>-0.14285714285714285</v>
      </c>
      <c r="L11" s="9">
        <v>0.14285714285714285</v>
      </c>
      <c r="M11" s="9">
        <v>0.47619047619047616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0.33333333333333331</v>
      </c>
      <c r="U11" s="9">
        <v>0.33333333333333331</v>
      </c>
      <c r="V11" s="2">
        <v>0.33333333333333331</v>
      </c>
      <c r="W11" s="2">
        <v>-0.14285714285714285</v>
      </c>
      <c r="X11" s="2">
        <v>-0.14285714285714285</v>
      </c>
      <c r="Y11" s="2">
        <v>-0.14285714285714285</v>
      </c>
      <c r="Z11" s="2">
        <v>-0.14285714285714285</v>
      </c>
      <c r="AA11" s="2">
        <v>-0.14285714285714285</v>
      </c>
      <c r="AB11" s="2">
        <v>-0.14285714285714285</v>
      </c>
      <c r="AC11" s="2">
        <v>-0.14285714285714285</v>
      </c>
      <c r="AE11" s="2">
        <v>-2.4190476190476184</v>
      </c>
      <c r="AF11" s="6" t="s">
        <v>41</v>
      </c>
    </row>
    <row r="12" spans="1:32" x14ac:dyDescent="0.3">
      <c r="A12" s="9">
        <v>7</v>
      </c>
      <c r="C12" s="9">
        <v>1</v>
      </c>
      <c r="D12" s="9">
        <v>0</v>
      </c>
      <c r="E12" s="9">
        <v>0</v>
      </c>
    </row>
    <row r="13" spans="1:32" x14ac:dyDescent="0.3">
      <c r="A13" s="9">
        <v>7.5</v>
      </c>
      <c r="C13" s="9">
        <v>1</v>
      </c>
      <c r="D13" s="9">
        <v>0</v>
      </c>
      <c r="E13" s="9">
        <v>0</v>
      </c>
    </row>
    <row r="14" spans="1:32" x14ac:dyDescent="0.3">
      <c r="A14" s="9">
        <v>8</v>
      </c>
      <c r="C14" s="9">
        <v>1</v>
      </c>
      <c r="D14" s="9">
        <v>0</v>
      </c>
      <c r="E14" s="9">
        <v>0</v>
      </c>
      <c r="K14" s="40" t="s">
        <v>42</v>
      </c>
      <c r="L14" s="40"/>
      <c r="M14" s="40"/>
    </row>
    <row r="15" spans="1:32" x14ac:dyDescent="0.3">
      <c r="A15" s="9">
        <v>7.2</v>
      </c>
      <c r="C15" s="9">
        <v>1</v>
      </c>
      <c r="D15" s="9">
        <v>0</v>
      </c>
      <c r="E15" s="9">
        <v>0</v>
      </c>
      <c r="K15" s="9">
        <f t="shared" ref="K15:M17" si="0">K9*$D$21</f>
        <v>3.0276643990929712E-2</v>
      </c>
      <c r="L15" s="9">
        <f t="shared" si="0"/>
        <v>-3.0276643990929709E-2</v>
      </c>
      <c r="M15" s="9">
        <f t="shared" si="0"/>
        <v>-3.0276643990929709E-2</v>
      </c>
      <c r="P15" s="3" t="s">
        <v>43</v>
      </c>
      <c r="Q15" s="9">
        <f>K15^0.5</f>
        <v>0.17400185053880809</v>
      </c>
    </row>
    <row r="16" spans="1:32" x14ac:dyDescent="0.3">
      <c r="A16" s="9">
        <v>8.4</v>
      </c>
      <c r="C16" s="9">
        <v>1</v>
      </c>
      <c r="D16" s="9">
        <v>0</v>
      </c>
      <c r="E16" s="9">
        <v>0</v>
      </c>
      <c r="K16" s="9">
        <f t="shared" si="0"/>
        <v>-3.0276643990929712E-2</v>
      </c>
      <c r="L16" s="9">
        <f t="shared" si="0"/>
        <v>7.2663945578231304E-2</v>
      </c>
      <c r="M16" s="9">
        <f t="shared" si="0"/>
        <v>3.0276643990929712E-2</v>
      </c>
      <c r="P16" s="3" t="s">
        <v>44</v>
      </c>
      <c r="Q16" s="9">
        <f>L16^0.5</f>
        <v>0.26956250773843032</v>
      </c>
    </row>
    <row r="17" spans="1:17" x14ac:dyDescent="0.3">
      <c r="A17" s="9">
        <v>7.4</v>
      </c>
      <c r="C17" s="9">
        <v>1</v>
      </c>
      <c r="D17" s="9">
        <v>0</v>
      </c>
      <c r="E17" s="9">
        <v>0</v>
      </c>
      <c r="K17" s="9">
        <f t="shared" si="0"/>
        <v>-3.0276643990929712E-2</v>
      </c>
      <c r="L17" s="9">
        <f t="shared" si="0"/>
        <v>3.0276643990929712E-2</v>
      </c>
      <c r="M17" s="9">
        <f t="shared" si="0"/>
        <v>0.10092214663643238</v>
      </c>
      <c r="P17" s="3" t="s">
        <v>45</v>
      </c>
      <c r="Q17" s="9">
        <f>M17^0.5</f>
        <v>0.31768246195915884</v>
      </c>
    </row>
    <row r="18" spans="1:17" x14ac:dyDescent="0.3">
      <c r="A18" s="9">
        <v>8.3000000000000007</v>
      </c>
      <c r="C18" s="9">
        <v>1</v>
      </c>
      <c r="D18" s="9">
        <v>0</v>
      </c>
      <c r="E18" s="9">
        <v>0</v>
      </c>
    </row>
    <row r="19" spans="1:17" x14ac:dyDescent="0.3">
      <c r="D19" s="1" t="s">
        <v>46</v>
      </c>
      <c r="E19" t="s">
        <v>47</v>
      </c>
    </row>
    <row r="21" spans="1:17" x14ac:dyDescent="0.3">
      <c r="A21" s="17" t="s">
        <v>48</v>
      </c>
      <c r="B21" s="18"/>
      <c r="C21" s="9" t="s">
        <v>49</v>
      </c>
      <c r="D21" s="9">
        <f>E42/12</f>
        <v>0.21193650793650801</v>
      </c>
    </row>
    <row r="22" spans="1:17" x14ac:dyDescent="0.3">
      <c r="C22" s="9" t="s">
        <v>50</v>
      </c>
      <c r="D22" s="9">
        <f>D21^0.5</f>
        <v>0.46036562419071647</v>
      </c>
    </row>
    <row r="23" spans="1:17" x14ac:dyDescent="0.3">
      <c r="E23" s="1"/>
    </row>
    <row r="24" spans="1:17" x14ac:dyDescent="0.3">
      <c r="A24" s="4" t="s">
        <v>51</v>
      </c>
      <c r="B24" s="1"/>
      <c r="E24" s="1"/>
    </row>
    <row r="26" spans="1:17" x14ac:dyDescent="0.3">
      <c r="A26" s="9" t="s">
        <v>32</v>
      </c>
      <c r="B26" s="9" t="s">
        <v>46</v>
      </c>
      <c r="C26" s="9" t="s">
        <v>47</v>
      </c>
      <c r="D26" s="19" t="s">
        <v>52</v>
      </c>
      <c r="E26" s="9" t="s">
        <v>53</v>
      </c>
    </row>
    <row r="27" spans="1:17" x14ac:dyDescent="0.3">
      <c r="A27" s="9">
        <v>6.9</v>
      </c>
      <c r="B27" s="9">
        <v>1</v>
      </c>
      <c r="C27" s="9">
        <v>0</v>
      </c>
      <c r="D27" s="9">
        <f t="shared" ref="D27:D41" si="1">$AE$9+$AE$10*B27+$AE$11*C27</f>
        <v>6.7200000000000006</v>
      </c>
      <c r="E27" s="9">
        <f t="shared" ref="E27:E41" si="2">(A27-D27)^2</f>
        <v>3.2399999999999901E-2</v>
      </c>
    </row>
    <row r="28" spans="1:17" x14ac:dyDescent="0.3">
      <c r="A28" s="9">
        <v>6.3</v>
      </c>
      <c r="B28" s="9">
        <v>1</v>
      </c>
      <c r="C28" s="9">
        <v>0</v>
      </c>
      <c r="D28" s="9">
        <f t="shared" si="1"/>
        <v>6.7200000000000006</v>
      </c>
      <c r="E28" s="9">
        <f t="shared" si="2"/>
        <v>0.1764000000000007</v>
      </c>
    </row>
    <row r="29" spans="1:17" x14ac:dyDescent="0.3">
      <c r="A29" s="9">
        <v>6.7</v>
      </c>
      <c r="B29" s="9">
        <v>1</v>
      </c>
      <c r="C29" s="9">
        <v>0</v>
      </c>
      <c r="D29" s="9">
        <f t="shared" si="1"/>
        <v>6.7200000000000006</v>
      </c>
      <c r="E29" s="9">
        <f t="shared" si="2"/>
        <v>4.0000000000001845E-4</v>
      </c>
    </row>
    <row r="30" spans="1:17" x14ac:dyDescent="0.3">
      <c r="A30" s="9">
        <v>6.5</v>
      </c>
      <c r="B30" s="9">
        <v>1</v>
      </c>
      <c r="C30" s="9">
        <v>0</v>
      </c>
      <c r="D30" s="9">
        <f t="shared" si="1"/>
        <v>6.7200000000000006</v>
      </c>
      <c r="E30" s="9">
        <f t="shared" si="2"/>
        <v>4.8400000000000283E-2</v>
      </c>
    </row>
    <row r="31" spans="1:17" x14ac:dyDescent="0.3">
      <c r="A31" s="9">
        <v>7.2</v>
      </c>
      <c r="B31" s="9">
        <v>1</v>
      </c>
      <c r="C31" s="9">
        <v>0</v>
      </c>
      <c r="D31" s="9">
        <f t="shared" si="1"/>
        <v>6.7200000000000006</v>
      </c>
      <c r="E31" s="9">
        <f t="shared" si="2"/>
        <v>0.23039999999999955</v>
      </c>
    </row>
    <row r="32" spans="1:17" x14ac:dyDescent="0.3">
      <c r="A32" s="9">
        <v>5.6</v>
      </c>
      <c r="B32" s="9">
        <v>0</v>
      </c>
      <c r="C32" s="9">
        <v>1</v>
      </c>
      <c r="D32" s="9">
        <f t="shared" si="1"/>
        <v>5.2666666666666684</v>
      </c>
      <c r="E32" s="9">
        <f t="shared" si="2"/>
        <v>0.11111111111110973</v>
      </c>
    </row>
    <row r="33" spans="1:5" x14ac:dyDescent="0.3">
      <c r="A33" s="9">
        <v>4.9000000000000004</v>
      </c>
      <c r="B33" s="9">
        <v>0</v>
      </c>
      <c r="C33" s="9">
        <v>1</v>
      </c>
      <c r="D33" s="9">
        <f t="shared" si="1"/>
        <v>5.2666666666666684</v>
      </c>
      <c r="E33" s="9">
        <f t="shared" si="2"/>
        <v>0.13444444444444545</v>
      </c>
    </row>
    <row r="34" spans="1:5" x14ac:dyDescent="0.3">
      <c r="A34" s="9">
        <v>5.3</v>
      </c>
      <c r="B34" s="9">
        <v>0</v>
      </c>
      <c r="C34" s="9">
        <v>1</v>
      </c>
      <c r="D34" s="9">
        <f t="shared" si="1"/>
        <v>5.2666666666666684</v>
      </c>
      <c r="E34" s="9">
        <f t="shared" si="2"/>
        <v>1.1111111111109847E-3</v>
      </c>
    </row>
    <row r="35" spans="1:5" x14ac:dyDescent="0.3">
      <c r="A35" s="9">
        <v>7</v>
      </c>
      <c r="B35" s="9">
        <v>0</v>
      </c>
      <c r="C35" s="9">
        <v>0</v>
      </c>
      <c r="D35" s="9">
        <f t="shared" si="1"/>
        <v>7.6857142857142868</v>
      </c>
      <c r="E35" s="9">
        <f t="shared" si="2"/>
        <v>0.47020408163265459</v>
      </c>
    </row>
    <row r="36" spans="1:5" x14ac:dyDescent="0.3">
      <c r="A36" s="9">
        <v>7.5</v>
      </c>
      <c r="B36" s="9">
        <v>0</v>
      </c>
      <c r="C36" s="9">
        <v>0</v>
      </c>
      <c r="D36" s="9">
        <f t="shared" si="1"/>
        <v>7.6857142857142868</v>
      </c>
      <c r="E36" s="9">
        <f t="shared" si="2"/>
        <v>3.448979591836776E-2</v>
      </c>
    </row>
    <row r="37" spans="1:5" x14ac:dyDescent="0.3">
      <c r="A37" s="9">
        <v>8</v>
      </c>
      <c r="B37" s="9">
        <v>0</v>
      </c>
      <c r="C37" s="9">
        <v>0</v>
      </c>
      <c r="D37" s="9">
        <f t="shared" si="1"/>
        <v>7.6857142857142868</v>
      </c>
      <c r="E37" s="9">
        <f t="shared" si="2"/>
        <v>9.877551020408093E-2</v>
      </c>
    </row>
    <row r="38" spans="1:5" x14ac:dyDescent="0.3">
      <c r="A38" s="9">
        <v>7.2</v>
      </c>
      <c r="B38" s="9">
        <v>0</v>
      </c>
      <c r="C38" s="9">
        <v>0</v>
      </c>
      <c r="D38" s="9">
        <f t="shared" si="1"/>
        <v>7.6857142857142868</v>
      </c>
      <c r="E38" s="9">
        <f t="shared" si="2"/>
        <v>0.23591836734693969</v>
      </c>
    </row>
    <row r="39" spans="1:5" x14ac:dyDescent="0.3">
      <c r="A39" s="9">
        <v>8.4</v>
      </c>
      <c r="B39" s="9">
        <v>0</v>
      </c>
      <c r="C39" s="9">
        <v>0</v>
      </c>
      <c r="D39" s="9">
        <f t="shared" si="1"/>
        <v>7.6857142857142868</v>
      </c>
      <c r="E39" s="9">
        <f t="shared" si="2"/>
        <v>0.51020408163265196</v>
      </c>
    </row>
    <row r="40" spans="1:5" x14ac:dyDescent="0.3">
      <c r="A40" s="9">
        <v>7.4</v>
      </c>
      <c r="B40" s="9">
        <v>0</v>
      </c>
      <c r="C40" s="9">
        <v>0</v>
      </c>
      <c r="D40" s="9">
        <f t="shared" si="1"/>
        <v>7.6857142857142868</v>
      </c>
      <c r="E40" s="9">
        <f t="shared" si="2"/>
        <v>8.1632653061224927E-2</v>
      </c>
    </row>
    <row r="41" spans="1:5" x14ac:dyDescent="0.3">
      <c r="A41" s="9">
        <v>8.3000000000000007</v>
      </c>
      <c r="B41" s="9">
        <v>0</v>
      </c>
      <c r="C41" s="9">
        <v>0</v>
      </c>
      <c r="D41" s="9">
        <f t="shared" si="1"/>
        <v>7.6857142857142868</v>
      </c>
      <c r="E41" s="9">
        <f t="shared" si="2"/>
        <v>0.37734693877550973</v>
      </c>
    </row>
    <row r="42" spans="1:5" x14ac:dyDescent="0.3">
      <c r="A42" s="41" t="s">
        <v>54</v>
      </c>
      <c r="B42" s="41"/>
      <c r="C42" s="41"/>
      <c r="D42" s="41"/>
      <c r="E42" s="3">
        <f>SUM(E27:E41)</f>
        <v>2.5432380952380962</v>
      </c>
    </row>
  </sheetData>
  <mergeCells count="7">
    <mergeCell ref="A42:D42"/>
    <mergeCell ref="C3:E3"/>
    <mergeCell ref="G3:U3"/>
    <mergeCell ref="G8:I8"/>
    <mergeCell ref="K8:M8"/>
    <mergeCell ref="O8:AC8"/>
    <mergeCell ref="K14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ANOVA</vt:lpstr>
      <vt:lpstr>régressions (modèles 1, 2 et 3)</vt:lpstr>
      <vt:lpstr>Matrices_modèle 2</vt:lpstr>
      <vt:lpstr>Matrices_modèle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2021-07-28T12:21:00Z</dcterms:created>
  <dcterms:modified xsi:type="dcterms:W3CDTF">2023-10-31T09:10:29Z</dcterms:modified>
</cp:coreProperties>
</file>