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ha\OneDrive\Documents\Educ Nat\textes persos\Slavin manuscrit\Site internet mathadoc\"/>
    </mc:Choice>
  </mc:AlternateContent>
  <xr:revisionPtr revIDLastSave="0" documentId="13_ncr:1_{6A7D4EE8-4888-4A78-90C0-F2AD9A7B8B95}" xr6:coauthVersionLast="47" xr6:coauthVersionMax="47" xr10:uidLastSave="{00000000-0000-0000-0000-000000000000}"/>
  <bookViews>
    <workbookView xWindow="-120" yWindow="-120" windowWidth="20730" windowHeight="11160" tabRatio="964" firstSheet="1" activeTab="1" xr2:uid="{B9DE2A65-7FCE-4CFC-9BE3-258BEBB6FA08}"/>
  </bookViews>
  <sheets>
    <sheet name="variances" sheetId="15" r:id="rId1"/>
    <sheet name="102 études primaires" sheetId="21" r:id="rId2"/>
    <sheet name="Catégorie A" sheetId="17" r:id="rId3"/>
    <sheet name="Catégorie B " sheetId="19" r:id="rId4"/>
    <sheet name="Catégorie C" sheetId="7" r:id="rId5"/>
    <sheet name="bilan interventions" sheetId="11" r:id="rId6"/>
    <sheet name="bilan catégories" sheetId="8" r:id="rId7"/>
    <sheet name="Variances  C1" sheetId="20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0" l="1"/>
  <c r="G13" i="20" s="1"/>
  <c r="H13" i="20" s="1"/>
  <c r="F12" i="20"/>
  <c r="G12" i="20" s="1"/>
  <c r="H12" i="20" s="1"/>
  <c r="F11" i="20"/>
  <c r="G11" i="20" s="1"/>
  <c r="H11" i="20" s="1"/>
  <c r="F10" i="20"/>
  <c r="G10" i="20" s="1"/>
  <c r="H10" i="20" s="1"/>
  <c r="F9" i="20"/>
  <c r="G9" i="20" s="1"/>
  <c r="H9" i="20" s="1"/>
  <c r="F8" i="20"/>
  <c r="G8" i="20" s="1"/>
  <c r="H8" i="20" s="1"/>
  <c r="F7" i="20"/>
  <c r="G7" i="20" s="1"/>
  <c r="H7" i="20" s="1"/>
  <c r="F6" i="20"/>
  <c r="G6" i="20" s="1"/>
  <c r="H6" i="20" s="1"/>
  <c r="F5" i="20"/>
  <c r="G5" i="20" s="1"/>
  <c r="H5" i="20" s="1"/>
  <c r="F4" i="20"/>
  <c r="G4" i="20" s="1"/>
  <c r="H4" i="20" s="1"/>
  <c r="I4" i="20" l="1"/>
  <c r="I5" i="20"/>
  <c r="I6" i="20"/>
  <c r="I7" i="20"/>
  <c r="I8" i="20"/>
  <c r="I9" i="20"/>
  <c r="I10" i="20"/>
  <c r="I11" i="20"/>
  <c r="I12" i="20"/>
  <c r="I13" i="20"/>
  <c r="G14" i="19" l="1"/>
  <c r="E52" i="19"/>
  <c r="E51" i="19"/>
  <c r="E50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4" i="19"/>
  <c r="E33" i="19"/>
  <c r="E32" i="19"/>
  <c r="E31" i="19"/>
  <c r="E30" i="19"/>
  <c r="G29" i="19" s="1"/>
  <c r="E28" i="19"/>
  <c r="E27" i="19"/>
  <c r="E24" i="19"/>
  <c r="E23" i="19"/>
  <c r="E22" i="19"/>
  <c r="E21" i="19"/>
  <c r="E20" i="19"/>
  <c r="E19" i="19"/>
  <c r="E18" i="19"/>
  <c r="E17" i="19"/>
  <c r="E16" i="19"/>
  <c r="E15" i="19"/>
  <c r="E13" i="19"/>
  <c r="E12" i="19"/>
  <c r="E11" i="19"/>
  <c r="E10" i="19"/>
  <c r="E9" i="19"/>
  <c r="E8" i="19"/>
  <c r="E7" i="19"/>
  <c r="G6" i="19" s="1"/>
  <c r="E52" i="17"/>
  <c r="E53" i="17"/>
  <c r="E51" i="17"/>
  <c r="E50" i="17"/>
  <c r="E49" i="17"/>
  <c r="G48" i="17" s="1"/>
  <c r="E47" i="17"/>
  <c r="E44" i="17"/>
  <c r="E43" i="17"/>
  <c r="E42" i="17"/>
  <c r="G41" i="17" s="1"/>
  <c r="E38" i="17"/>
  <c r="E37" i="17"/>
  <c r="E36" i="17"/>
  <c r="E33" i="17"/>
  <c r="E32" i="17"/>
  <c r="E31" i="17"/>
  <c r="E30" i="17"/>
  <c r="E28" i="17"/>
  <c r="E27" i="17"/>
  <c r="E26" i="17"/>
  <c r="E25" i="17"/>
  <c r="E24" i="17"/>
  <c r="G23" i="17" s="1"/>
  <c r="E22" i="17"/>
  <c r="E20" i="17"/>
  <c r="E19" i="17"/>
  <c r="E18" i="17"/>
  <c r="E17" i="17"/>
  <c r="E15" i="17"/>
  <c r="E14" i="17"/>
  <c r="E13" i="17"/>
  <c r="E12" i="17"/>
  <c r="E11" i="17"/>
  <c r="E10" i="17"/>
  <c r="E9" i="17"/>
  <c r="E8" i="17"/>
  <c r="E7" i="17"/>
  <c r="E6" i="17"/>
  <c r="H4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G3" i="15"/>
  <c r="D63" i="15"/>
  <c r="E63" i="15" s="1"/>
  <c r="F63" i="15" s="1"/>
  <c r="G63" i="15" s="1"/>
  <c r="D42" i="15"/>
  <c r="E42" i="15" s="1"/>
  <c r="F42" i="15" s="1"/>
  <c r="G42" i="15" s="1"/>
  <c r="D40" i="15"/>
  <c r="E40" i="15" s="1"/>
  <c r="F40" i="15" s="1"/>
  <c r="G40" i="15" s="1"/>
  <c r="D25" i="15"/>
  <c r="E25" i="15" s="1"/>
  <c r="F25" i="15" s="1"/>
  <c r="G25" i="15" s="1"/>
  <c r="D24" i="15"/>
  <c r="E24" i="15" s="1"/>
  <c r="F24" i="15" s="1"/>
  <c r="G24" i="15" s="1"/>
  <c r="D23" i="15"/>
  <c r="E23" i="15" s="1"/>
  <c r="F23" i="15" s="1"/>
  <c r="G23" i="15" s="1"/>
  <c r="D22" i="15"/>
  <c r="E22" i="15" s="1"/>
  <c r="F22" i="15" s="1"/>
  <c r="G22" i="15" s="1"/>
  <c r="D20" i="15"/>
  <c r="E20" i="15" s="1"/>
  <c r="F20" i="15" s="1"/>
  <c r="G20" i="15" s="1"/>
  <c r="D12" i="15"/>
  <c r="E12" i="15" s="1"/>
  <c r="F12" i="15" s="1"/>
  <c r="G12" i="15" s="1"/>
  <c r="D13" i="15"/>
  <c r="E13" i="15" s="1"/>
  <c r="F13" i="15" s="1"/>
  <c r="G13" i="15" s="1"/>
  <c r="D5" i="15"/>
  <c r="E5" i="15" s="1"/>
  <c r="F5" i="15" s="1"/>
  <c r="G5" i="15" s="1"/>
  <c r="D48" i="15"/>
  <c r="E48" i="15" s="1"/>
  <c r="F48" i="15" s="1"/>
  <c r="G48" i="15" s="1"/>
  <c r="D47" i="15"/>
  <c r="E47" i="15" s="1"/>
  <c r="F47" i="15" s="1"/>
  <c r="G47" i="15" s="1"/>
  <c r="D36" i="15"/>
  <c r="E36" i="15" s="1"/>
  <c r="F36" i="15" s="1"/>
  <c r="G36" i="15" s="1"/>
  <c r="D35" i="15"/>
  <c r="E35" i="15" s="1"/>
  <c r="F35" i="15" s="1"/>
  <c r="G35" i="15" s="1"/>
  <c r="D34" i="15"/>
  <c r="E34" i="15" s="1"/>
  <c r="F34" i="15" s="1"/>
  <c r="G34" i="15" s="1"/>
  <c r="D33" i="15"/>
  <c r="E33" i="15" s="1"/>
  <c r="F33" i="15" s="1"/>
  <c r="G33" i="15" s="1"/>
  <c r="D32" i="15"/>
  <c r="E32" i="15" s="1"/>
  <c r="F32" i="15" s="1"/>
  <c r="G32" i="15" s="1"/>
  <c r="D31" i="15"/>
  <c r="E31" i="15" s="1"/>
  <c r="F31" i="15" s="1"/>
  <c r="G31" i="15" s="1"/>
  <c r="D30" i="15"/>
  <c r="E30" i="15" s="1"/>
  <c r="F30" i="15" s="1"/>
  <c r="G30" i="15" s="1"/>
  <c r="D29" i="15"/>
  <c r="E29" i="15" s="1"/>
  <c r="F29" i="15" s="1"/>
  <c r="G29" i="15" s="1"/>
  <c r="D28" i="15"/>
  <c r="E28" i="15" s="1"/>
  <c r="F28" i="15" s="1"/>
  <c r="G28" i="15" s="1"/>
  <c r="D27" i="15"/>
  <c r="E27" i="15" s="1"/>
  <c r="F27" i="15" s="1"/>
  <c r="G27" i="15" s="1"/>
  <c r="D26" i="15"/>
  <c r="E26" i="15" s="1"/>
  <c r="F26" i="15" s="1"/>
  <c r="G26" i="15" s="1"/>
  <c r="D21" i="15"/>
  <c r="E21" i="15" s="1"/>
  <c r="F21" i="15" s="1"/>
  <c r="G21" i="15" s="1"/>
  <c r="D19" i="15"/>
  <c r="E19" i="15" s="1"/>
  <c r="F19" i="15" s="1"/>
  <c r="G19" i="15" s="1"/>
  <c r="D18" i="15"/>
  <c r="E18" i="15" s="1"/>
  <c r="F18" i="15" s="1"/>
  <c r="G18" i="15" s="1"/>
  <c r="D17" i="15"/>
  <c r="E17" i="15" s="1"/>
  <c r="F17" i="15" s="1"/>
  <c r="G17" i="15" s="1"/>
  <c r="D39" i="15"/>
  <c r="E39" i="15" s="1"/>
  <c r="F39" i="15" s="1"/>
  <c r="G39" i="15" s="1"/>
  <c r="D65" i="15"/>
  <c r="E65" i="15" s="1"/>
  <c r="F65" i="15" s="1"/>
  <c r="G65" i="15" s="1"/>
  <c r="D64" i="15"/>
  <c r="E64" i="15" s="1"/>
  <c r="F64" i="15" s="1"/>
  <c r="G64" i="15" s="1"/>
  <c r="D62" i="15"/>
  <c r="E62" i="15" s="1"/>
  <c r="F62" i="15" s="1"/>
  <c r="G62" i="15" s="1"/>
  <c r="D61" i="15"/>
  <c r="E61" i="15" s="1"/>
  <c r="F61" i="15" s="1"/>
  <c r="G61" i="15" s="1"/>
  <c r="D60" i="15"/>
  <c r="E60" i="15" s="1"/>
  <c r="F60" i="15" s="1"/>
  <c r="G60" i="15" s="1"/>
  <c r="D59" i="15"/>
  <c r="E59" i="15" s="1"/>
  <c r="F59" i="15" s="1"/>
  <c r="G59" i="15" s="1"/>
  <c r="D58" i="15"/>
  <c r="E58" i="15" s="1"/>
  <c r="F58" i="15" s="1"/>
  <c r="G58" i="15" s="1"/>
  <c r="D57" i="15"/>
  <c r="E57" i="15" s="1"/>
  <c r="F57" i="15" s="1"/>
  <c r="G57" i="15" s="1"/>
  <c r="D56" i="15"/>
  <c r="E56" i="15" s="1"/>
  <c r="F56" i="15" s="1"/>
  <c r="G56" i="15" s="1"/>
  <c r="D55" i="15"/>
  <c r="E55" i="15" s="1"/>
  <c r="F55" i="15" s="1"/>
  <c r="G55" i="15" s="1"/>
  <c r="D54" i="15"/>
  <c r="E54" i="15" s="1"/>
  <c r="F54" i="15" s="1"/>
  <c r="G54" i="15" s="1"/>
  <c r="D53" i="15"/>
  <c r="E53" i="15" s="1"/>
  <c r="F53" i="15" s="1"/>
  <c r="G53" i="15" s="1"/>
  <c r="D52" i="15"/>
  <c r="E52" i="15" s="1"/>
  <c r="F52" i="15" s="1"/>
  <c r="G52" i="15" s="1"/>
  <c r="D51" i="15"/>
  <c r="E51" i="15" s="1"/>
  <c r="F51" i="15" s="1"/>
  <c r="G51" i="15" s="1"/>
  <c r="D50" i="15"/>
  <c r="E50" i="15" s="1"/>
  <c r="F50" i="15" s="1"/>
  <c r="G50" i="15" s="1"/>
  <c r="D49" i="15"/>
  <c r="E49" i="15" s="1"/>
  <c r="F49" i="15" s="1"/>
  <c r="G49" i="15" s="1"/>
  <c r="D46" i="15"/>
  <c r="E46" i="15" s="1"/>
  <c r="F46" i="15" s="1"/>
  <c r="G46" i="15" s="1"/>
  <c r="D45" i="15"/>
  <c r="E45" i="15" s="1"/>
  <c r="F45" i="15" s="1"/>
  <c r="G45" i="15" s="1"/>
  <c r="D44" i="15"/>
  <c r="E44" i="15" s="1"/>
  <c r="F44" i="15" s="1"/>
  <c r="G44" i="15" s="1"/>
  <c r="D43" i="15"/>
  <c r="E43" i="15" s="1"/>
  <c r="F43" i="15" s="1"/>
  <c r="G43" i="15" s="1"/>
  <c r="D41" i="15"/>
  <c r="E41" i="15" s="1"/>
  <c r="F41" i="15" s="1"/>
  <c r="G41" i="15" s="1"/>
  <c r="D38" i="15"/>
  <c r="E38" i="15" s="1"/>
  <c r="F38" i="15" s="1"/>
  <c r="G38" i="15" s="1"/>
  <c r="D37" i="15"/>
  <c r="E37" i="15" s="1"/>
  <c r="F37" i="15" s="1"/>
  <c r="G37" i="15" s="1"/>
  <c r="D16" i="15"/>
  <c r="E16" i="15" s="1"/>
  <c r="F16" i="15" s="1"/>
  <c r="G16" i="15" s="1"/>
  <c r="D15" i="15"/>
  <c r="E15" i="15" s="1"/>
  <c r="F15" i="15" s="1"/>
  <c r="G15" i="15" s="1"/>
  <c r="D14" i="15"/>
  <c r="E14" i="15" s="1"/>
  <c r="F14" i="15" s="1"/>
  <c r="G14" i="15" s="1"/>
  <c r="D11" i="15"/>
  <c r="E11" i="15" s="1"/>
  <c r="F11" i="15" s="1"/>
  <c r="G11" i="15" s="1"/>
  <c r="D10" i="15"/>
  <c r="E10" i="15" s="1"/>
  <c r="F10" i="15" s="1"/>
  <c r="G10" i="15" s="1"/>
  <c r="D9" i="15"/>
  <c r="E9" i="15" s="1"/>
  <c r="F9" i="15" s="1"/>
  <c r="G9" i="15" s="1"/>
  <c r="D8" i="15"/>
  <c r="E8" i="15" s="1"/>
  <c r="F8" i="15" s="1"/>
  <c r="G8" i="15" s="1"/>
  <c r="D3" i="15"/>
  <c r="E3" i="15" s="1"/>
  <c r="F3" i="15" s="1"/>
  <c r="H3" i="15" s="1"/>
  <c r="D4" i="15"/>
  <c r="E4" i="15" s="1"/>
  <c r="F4" i="15" s="1"/>
  <c r="G4" i="15" s="1"/>
  <c r="D6" i="15"/>
  <c r="E6" i="15" s="1"/>
  <c r="F6" i="15" s="1"/>
  <c r="G6" i="15" s="1"/>
  <c r="G5" i="17" l="1"/>
  <c r="G16" i="17"/>
  <c r="G49" i="19"/>
  <c r="G40" i="17"/>
  <c r="G5" i="19"/>
  <c r="G26" i="19"/>
  <c r="G1" i="19"/>
  <c r="G35" i="17"/>
  <c r="G1" i="17"/>
  <c r="G4" i="17"/>
  <c r="D7" i="15"/>
  <c r="E7" i="15" s="1"/>
  <c r="F7" i="15" s="1"/>
  <c r="G7" i="15" s="1"/>
  <c r="E8" i="7"/>
  <c r="E9" i="7"/>
  <c r="E10" i="7"/>
  <c r="E11" i="7"/>
  <c r="E13" i="7"/>
  <c r="E14" i="7"/>
  <c r="E15" i="7"/>
  <c r="E19" i="7"/>
  <c r="E20" i="7"/>
  <c r="E23" i="7"/>
  <c r="G22" i="7" s="1"/>
  <c r="E24" i="7"/>
  <c r="E27" i="7"/>
  <c r="E28" i="7"/>
  <c r="E29" i="7"/>
  <c r="E30" i="7"/>
  <c r="E31" i="7"/>
  <c r="E32" i="7"/>
  <c r="E38" i="7"/>
  <c r="E39" i="7"/>
  <c r="E7" i="7"/>
  <c r="G18" i="7" l="1"/>
  <c r="G6" i="7"/>
  <c r="G16" i="7"/>
  <c r="G12" i="7"/>
  <c r="G26" i="7"/>
  <c r="G34" i="7"/>
  <c r="G5" i="7"/>
  <c r="G1" i="7"/>
</calcChain>
</file>

<file path=xl/sharedStrings.xml><?xml version="1.0" encoding="utf-8"?>
<sst xmlns="http://schemas.openxmlformats.org/spreadsheetml/2006/main" count="232" uniqueCount="172">
  <si>
    <t>N</t>
  </si>
  <si>
    <t>ES globale</t>
  </si>
  <si>
    <t>UCSMP</t>
  </si>
  <si>
    <t>UCSMP Transition Mathématics</t>
  </si>
  <si>
    <t>UCSMP Algebra</t>
  </si>
  <si>
    <t>UCSMP Geometry</t>
  </si>
  <si>
    <t>UCSMP Algebra II</t>
  </si>
  <si>
    <t>Core-Plus Mathematics</t>
  </si>
  <si>
    <t>Mathematics in context</t>
  </si>
  <si>
    <t>MATH Thematics</t>
  </si>
  <si>
    <t>SIMMS Integrated Mathematics</t>
  </si>
  <si>
    <t>Integrated Mathematics : IMP or CPM</t>
  </si>
  <si>
    <t>Interactive Mathematics Programs</t>
  </si>
  <si>
    <t>McDougal Littell Middle School Math</t>
  </si>
  <si>
    <t>Prentice Hall Algebra 1</t>
  </si>
  <si>
    <t>Prentice Hall Course 2 (Middle School)</t>
  </si>
  <si>
    <t>Saxon Math</t>
  </si>
  <si>
    <t>Saxon Algebra</t>
  </si>
  <si>
    <t>Cognitive Tutor</t>
  </si>
  <si>
    <t>I can Learn</t>
  </si>
  <si>
    <t>Learning Logic Lab</t>
  </si>
  <si>
    <t>The Expert Mathematician</t>
  </si>
  <si>
    <t>Jostens/compass Learning</t>
  </si>
  <si>
    <t>New Century</t>
  </si>
  <si>
    <t>Plato Web Learning Network</t>
  </si>
  <si>
    <t>SRA Drill and Practice</t>
  </si>
  <si>
    <t>Accelerated Math</t>
  </si>
  <si>
    <t>Peer-Assisted Learning Strategies and Curriculum-Based Measurement</t>
  </si>
  <si>
    <t>IMPROVE</t>
  </si>
  <si>
    <t>Talent Development Middle School Mathematics Program</t>
  </si>
  <si>
    <t>Talent Development High School Mathematics Program</t>
  </si>
  <si>
    <t>Path Mathematics</t>
  </si>
  <si>
    <t>Connected Mathematics project</t>
  </si>
  <si>
    <t>Other Supplemental CAI</t>
  </si>
  <si>
    <t>N calc</t>
  </si>
  <si>
    <t>Abs</t>
  </si>
  <si>
    <t>STAD + IMPROVE</t>
  </si>
  <si>
    <t>ES Slavin</t>
  </si>
  <si>
    <t>ES</t>
  </si>
  <si>
    <t xml:space="preserve">ES </t>
  </si>
  <si>
    <t>n. calculée</t>
  </si>
  <si>
    <t>n.calculée</t>
  </si>
  <si>
    <t>Efficacité forte</t>
  </si>
  <si>
    <t>Efficacité modérée</t>
  </si>
  <si>
    <t>Efficacité limitée</t>
  </si>
  <si>
    <t>N total</t>
  </si>
  <si>
    <t>Δ</t>
  </si>
  <si>
    <t>s Δ</t>
  </si>
  <si>
    <t>p.100 non significatif</t>
  </si>
  <si>
    <t>p. 34   p&lt;0,05</t>
  </si>
  <si>
    <t>p.34   p&lt;0,05</t>
  </si>
  <si>
    <t>p.35   p&lt;0,05</t>
  </si>
  <si>
    <t>p.35  p&lt;0,001</t>
  </si>
  <si>
    <r>
      <t xml:space="preserve">var </t>
    </r>
    <r>
      <rPr>
        <b/>
        <sz val="11"/>
        <color theme="1"/>
        <rFont val="Calibri"/>
        <family val="2"/>
      </rPr>
      <t>Δ</t>
    </r>
  </si>
  <si>
    <r>
      <t>Δ/s</t>
    </r>
    <r>
      <rPr>
        <b/>
        <sz val="11"/>
        <color theme="1"/>
        <rFont val="Calibri"/>
        <family val="2"/>
      </rPr>
      <t>Δ</t>
    </r>
  </si>
  <si>
    <t>non calculé par Slavin</t>
  </si>
  <si>
    <t>p.90 non significatif</t>
  </si>
  <si>
    <t>p=0,08  p.92</t>
  </si>
  <si>
    <t>Effectifs calculés 25*classes</t>
  </si>
  <si>
    <t>p &lt; 0,001</t>
  </si>
  <si>
    <t>n°</t>
  </si>
  <si>
    <t>significatif p.21</t>
  </si>
  <si>
    <t>p = 0,063 p.30</t>
  </si>
  <si>
    <t>Dans certains cas, les tailles des groupes controles et traitement sont données, et on peut alors calculer une variance plus précise (et inférieure à celle calculée ici).</t>
  </si>
  <si>
    <t>valeur p (test z)</t>
  </si>
  <si>
    <t>Valeur p (test t)</t>
  </si>
  <si>
    <t>Interventions</t>
  </si>
  <si>
    <t>ES globale recalculée</t>
  </si>
  <si>
    <t>Students Teams-Achievement Divisions (STAD)</t>
  </si>
  <si>
    <t>(*)</t>
  </si>
  <si>
    <t>0,08 (*)</t>
  </si>
  <si>
    <t>0,07 (*)</t>
  </si>
  <si>
    <r>
      <t xml:space="preserve">2130 </t>
    </r>
    <r>
      <rPr>
        <b/>
        <sz val="11"/>
        <color theme="1"/>
        <rFont val="Calibri"/>
        <family val="2"/>
        <scheme val="minor"/>
      </rPr>
      <t>(**)</t>
    </r>
  </si>
  <si>
    <t>(***)</t>
  </si>
  <si>
    <r>
      <rPr>
        <b/>
        <sz val="11"/>
        <color theme="1"/>
        <rFont val="Calibri"/>
        <family val="2"/>
        <scheme val="minor"/>
      </rPr>
      <t>(**)</t>
    </r>
    <r>
      <rPr>
        <sz val="11"/>
        <color theme="1"/>
        <rFont val="Calibri"/>
        <family val="2"/>
        <scheme val="minor"/>
      </rPr>
      <t xml:space="preserve"> : études non sélectionnées dans Review Educationnal Research (2009)</t>
    </r>
  </si>
  <si>
    <r>
      <rPr>
        <b/>
        <sz val="11"/>
        <color theme="1"/>
        <rFont val="Calibri"/>
        <family val="2"/>
        <scheme val="minor"/>
      </rPr>
      <t>(***)</t>
    </r>
    <r>
      <rPr>
        <sz val="11"/>
        <color theme="1"/>
        <rFont val="Calibri"/>
        <family val="2"/>
        <scheme val="minor"/>
      </rPr>
      <t xml:space="preserve"> : dans le texte, on lit ES =  - 0,07 (et non + 0,07)</t>
    </r>
  </si>
  <si>
    <r>
      <rPr>
        <b/>
        <sz val="11"/>
        <color theme="1"/>
        <rFont val="Calibri"/>
        <family val="2"/>
        <scheme val="minor"/>
      </rPr>
      <t xml:space="preserve">(*) </t>
    </r>
    <r>
      <rPr>
        <sz val="11"/>
        <color theme="1"/>
        <rFont val="Calibri"/>
        <family val="2"/>
        <scheme val="minor"/>
      </rPr>
      <t>: N = 1050 + 390 et ES = 0,12 (calcul utilisé par Slavin qui fait une moyenne entre l'échantillon initial et le sous-échantillon); N = 1050 (échantillon de départ) et ES = 0,19 (non utilisé par Slavin)</t>
    </r>
  </si>
  <si>
    <r>
      <rPr>
        <b/>
        <sz val="11"/>
        <color theme="1"/>
        <rFont val="Calibri"/>
        <family val="2"/>
        <scheme val="minor"/>
      </rPr>
      <t xml:space="preserve">(*) </t>
    </r>
    <r>
      <rPr>
        <sz val="11"/>
        <color theme="1"/>
        <rFont val="Calibri"/>
        <family val="2"/>
        <scheme val="minor"/>
      </rPr>
      <t xml:space="preserve">: Ces données ne correspondent pas au texte, où N=60, ES = 0,15 (en moyenne) et le niveau des élèves est aussi différent. Avec ES = 0,15, on calcul un ES Mastery Learning de +0,03
</t>
    </r>
    <r>
      <rPr>
        <b/>
        <sz val="11"/>
        <color theme="1"/>
        <rFont val="Calibri"/>
        <family val="2"/>
        <scheme val="minor"/>
      </rPr>
      <t>(**)</t>
    </r>
    <r>
      <rPr>
        <sz val="11"/>
        <color theme="1"/>
        <rFont val="Calibri"/>
        <family val="2"/>
        <scheme val="minor"/>
      </rPr>
      <t xml:space="preserve"> : échantillon + sous échantillons dont on additionne les tailles</t>
    </r>
  </si>
  <si>
    <t>nT</t>
  </si>
  <si>
    <t>nC</t>
  </si>
  <si>
    <t>non mentionné</t>
  </si>
  <si>
    <t>p.35 p&lt;0,001</t>
  </si>
  <si>
    <t>non significatif</t>
  </si>
  <si>
    <t>p. 34 p&lt;0,03</t>
  </si>
  <si>
    <t>?</t>
  </si>
  <si>
    <t>Enseignement assisté par ordinateur  -   B</t>
  </si>
  <si>
    <t>Méthodes pédagogiques - C</t>
  </si>
  <si>
    <t>Programmes mathématiques - A</t>
  </si>
  <si>
    <t>Manuels traditionnels-A2</t>
  </si>
  <si>
    <t>Programmes NSF -A1</t>
  </si>
  <si>
    <t>Retour aux bases-A3</t>
  </si>
  <si>
    <t>Enseignement numérique complet -B1</t>
  </si>
  <si>
    <t>Enseignement numérique complémentaire-B2</t>
  </si>
  <si>
    <t>Evaluation de l'élève par ordinateur-B3</t>
  </si>
  <si>
    <t>Apprentissage coopératif - C1</t>
  </si>
  <si>
    <t>Pédagogie métacognitive - C2</t>
  </si>
  <si>
    <t>Enseignement personnalisé - C3</t>
  </si>
  <si>
    <t>Pédagogie de la maitrise - C4</t>
  </si>
  <si>
    <t>Refonte complète de l'enseignement - C5</t>
  </si>
  <si>
    <t>Effectifs pour les études n°4, 6 et 7 = nombre classe *25</t>
  </si>
  <si>
    <t>var ES</t>
  </si>
  <si>
    <t>sES</t>
  </si>
  <si>
    <r>
      <t>ES/s</t>
    </r>
    <r>
      <rPr>
        <b/>
        <sz val="11"/>
        <color theme="1"/>
        <rFont val="Calibri"/>
        <family val="2"/>
      </rPr>
      <t>ES</t>
    </r>
  </si>
  <si>
    <t>23**</t>
  </si>
  <si>
    <t>24**</t>
  </si>
  <si>
    <r>
      <rPr>
        <b/>
        <sz val="11"/>
        <color theme="1"/>
        <rFont val="Calibri"/>
        <family val="2"/>
        <scheme val="minor"/>
      </rPr>
      <t>(*)</t>
    </r>
    <r>
      <rPr>
        <sz val="11"/>
        <color theme="1"/>
        <rFont val="Calibri"/>
        <family val="2"/>
        <scheme val="minor"/>
      </rPr>
      <t xml:space="preserve"> : Dans Review Educationnal Research (2009), on a ES catégorie B = 0,10 et ES enseignement numérique complémentaire = 0,19</t>
    </r>
  </si>
  <si>
    <t>IMPROVE (C1)</t>
  </si>
  <si>
    <t>STADS  (C1)</t>
  </si>
  <si>
    <t>Plato Web Learning Network* (B2)</t>
  </si>
  <si>
    <t>Cognitive Tutor (B1)</t>
  </si>
  <si>
    <t>Core-Plus Mathematics (A1)</t>
  </si>
  <si>
    <t>The Expert Mathematician (B1)</t>
  </si>
  <si>
    <t>Jostens/compass Learning (B2)</t>
  </si>
  <si>
    <t>MATH Thematics (A1)</t>
  </si>
  <si>
    <t>New Century (B2) **</t>
  </si>
  <si>
    <t>Path Mathematics (C5)</t>
  </si>
  <si>
    <t>Prentice Hall Course 2 (A2) ***</t>
  </si>
  <si>
    <t>Saxon Math (A3)</t>
  </si>
  <si>
    <t>0,14****</t>
  </si>
  <si>
    <t>Talent Development Middle School Mathematics Program (C5)</t>
  </si>
  <si>
    <t>* : cette intervention a été rajoutée ici d’après la remarque énoncée ci-dessus.</t>
  </si>
  <si>
    <t>** : n’est pas mentionnée dans le tableau 4 du rapport technique (p.111), mais figure bien dans la liste (p.44) du rapport technique et est bien mentionnée dans le tableau de l’article (p.884).</t>
  </si>
  <si>
    <r>
      <t>*** :</t>
    </r>
    <r>
      <rPr>
        <sz val="11"/>
        <color rgb="FF000000"/>
        <rFont val="Calibri"/>
        <family val="2"/>
        <scheme val="minor"/>
      </rPr>
      <t xml:space="preserve"> efficacité modérée annoncée (par erreur) dans </t>
    </r>
    <r>
      <rPr>
        <i/>
        <sz val="11"/>
        <color rgb="FF000000"/>
        <rFont val="Calibri"/>
        <family val="2"/>
        <scheme val="minor"/>
      </rPr>
      <t>Review Educational Research</t>
    </r>
    <r>
      <rPr>
        <sz val="11"/>
        <color rgb="FF000000"/>
        <rFont val="Calibri"/>
        <family val="2"/>
        <scheme val="minor"/>
      </rPr>
      <t xml:space="preserve"> (2009)</t>
    </r>
  </si>
  <si>
    <t>**** : n’a pas pu être recalculée car il manquait les tailles d’échantillons pour deux études.</t>
  </si>
  <si>
    <t>ES globale recalculée*</t>
  </si>
  <si>
    <t>ES globale publiée</t>
  </si>
  <si>
    <t>A - Programmes mathématiques</t>
  </si>
  <si>
    <t>0/3</t>
  </si>
  <si>
    <t>n.calc</t>
  </si>
  <si>
    <t>B - Enseignement assisté par ordinateur</t>
  </si>
  <si>
    <t>B1 - Enseignement numérique complet</t>
  </si>
  <si>
    <t>B2 - Enseignement numérique complémentaire</t>
  </si>
  <si>
    <t>B3 - Évaluation de l’élève par ordinateur</t>
  </si>
  <si>
    <t>C - Méthodes pédagogiques</t>
  </si>
  <si>
    <t>0/8</t>
  </si>
  <si>
    <t>0/2</t>
  </si>
  <si>
    <t>0,31**</t>
  </si>
  <si>
    <t>0,36**</t>
  </si>
  <si>
    <t>0/6</t>
  </si>
  <si>
    <t>4/40</t>
  </si>
  <si>
    <t>2/26</t>
  </si>
  <si>
    <t>2/11</t>
  </si>
  <si>
    <t>3/17</t>
  </si>
  <si>
    <t>1/20</t>
  </si>
  <si>
    <t>1/22</t>
  </si>
  <si>
    <t>1/4</t>
  </si>
  <si>
    <t>Effectifs manquants / Effectif total</t>
  </si>
  <si>
    <t xml:space="preserve">   A1 - Programmes NSF</t>
  </si>
  <si>
    <t xml:space="preserve">   A2 - Manuels traditionnels</t>
  </si>
  <si>
    <t xml:space="preserve">   A3 - Retour aux bases</t>
  </si>
  <si>
    <t xml:space="preserve">   C1 - Apprentissage coopératif</t>
  </si>
  <si>
    <t xml:space="preserve">   C2 - Pédagogie métacognitive</t>
  </si>
  <si>
    <t xml:space="preserve">   C3 - Enseignement personnalisé</t>
  </si>
  <si>
    <t xml:space="preserve">   C4 - Pédagogie de la maitrise</t>
  </si>
  <si>
    <t xml:space="preserve">   C5 - Refonte complète de l’enseignement</t>
  </si>
  <si>
    <t xml:space="preserve">* : en italique les tailles d’effets recalculées à partir de données incomplètes. </t>
  </si>
  <si>
    <t>** : ces tailles d’effet sont publiées dans l’article de 2009 mais ne sont pas mentionnées dans le rapport technique de 2008</t>
  </si>
  <si>
    <t>valeur  p (test t)</t>
  </si>
  <si>
    <t>publié par SLAVIN</t>
  </si>
  <si>
    <t>Les 102 études primaires</t>
  </si>
  <si>
    <t>Catégorie A</t>
  </si>
  <si>
    <t>Catégorie B</t>
  </si>
  <si>
    <t>Catégorie C</t>
  </si>
  <si>
    <t>Bilan interventions</t>
  </si>
  <si>
    <t>Bilan catégories</t>
  </si>
  <si>
    <t>Calculs des variances des études C1</t>
  </si>
  <si>
    <t>Les tailles d'effet globales sont calculées à partir de la formule (3) (voir formulaire)</t>
  </si>
  <si>
    <t>Les variances sont calculées à partir de la formule (4) (voir formulaire)</t>
  </si>
  <si>
    <t>Variances et valeurs-p de la sous catégorie  C1</t>
  </si>
  <si>
    <t>Bilan des catégories et sous-catégories</t>
  </si>
  <si>
    <t>Bilan de l'efficacité des interventions</t>
  </si>
  <si>
    <t>Variances et valeurs-p de la sous-catégorie  C1 (apprentissage coopératif)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</si>
</sst>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00"/>
    <numFmt numFmtId="165" formatCode="0.000"/>
    <numFmt numFmtId="166" formatCode="0.0000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EFA0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C0066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EFA0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066FF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66FF"/>
      <name val="Calibri"/>
      <family val="2"/>
      <scheme val="minor"/>
    </font>
    <font>
      <sz val="10"/>
      <color rgb="FFEFA011"/>
      <name val="Calibri"/>
      <family val="2"/>
      <scheme val="minor"/>
    </font>
    <font>
      <b/>
      <sz val="10"/>
      <color rgb="FFCC0066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EFA01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/>
      <right style="medium">
        <color rgb="FF00B050"/>
      </right>
      <top/>
      <bottom style="medium">
        <color indexed="64"/>
      </bottom>
      <diagonal/>
    </border>
    <border>
      <left/>
      <right style="medium">
        <color rgb="FF00B050"/>
      </right>
      <top style="medium">
        <color indexed="64"/>
      </top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/>
      <top/>
      <bottom style="thin">
        <color indexed="64"/>
      </bottom>
      <diagonal/>
    </border>
    <border>
      <left/>
      <right style="medium">
        <color rgb="FF00B050"/>
      </right>
      <top/>
      <bottom style="thin">
        <color indexed="64"/>
      </bottom>
      <diagonal/>
    </border>
    <border>
      <left style="medium">
        <color rgb="FF00B050"/>
      </left>
      <right/>
      <top style="thin">
        <color indexed="64"/>
      </top>
      <bottom/>
      <diagonal/>
    </border>
    <border>
      <left/>
      <right style="medium">
        <color rgb="FF00B050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thin">
        <color indexed="64"/>
      </bottom>
      <diagonal/>
    </border>
    <border>
      <left/>
      <right style="medium">
        <color rgb="FF0070C0"/>
      </right>
      <top/>
      <bottom style="thin">
        <color indexed="64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EFA011"/>
      </left>
      <right/>
      <top style="medium">
        <color rgb="FFEFA011"/>
      </top>
      <bottom/>
      <diagonal/>
    </border>
    <border>
      <left/>
      <right/>
      <top style="medium">
        <color rgb="FFEFA011"/>
      </top>
      <bottom/>
      <diagonal/>
    </border>
    <border>
      <left/>
      <right style="medium">
        <color rgb="FFEFA011"/>
      </right>
      <top style="medium">
        <color rgb="FFEFA011"/>
      </top>
      <bottom/>
      <diagonal/>
    </border>
    <border>
      <left style="medium">
        <color rgb="FFEFA011"/>
      </left>
      <right/>
      <top/>
      <bottom/>
      <diagonal/>
    </border>
    <border>
      <left/>
      <right style="medium">
        <color rgb="FFEFA011"/>
      </right>
      <top/>
      <bottom/>
      <diagonal/>
    </border>
    <border>
      <left style="medium">
        <color rgb="FFEFA011"/>
      </left>
      <right/>
      <top/>
      <bottom style="medium">
        <color rgb="FFEFA011"/>
      </bottom>
      <diagonal/>
    </border>
    <border>
      <left/>
      <right/>
      <top/>
      <bottom style="medium">
        <color rgb="FFEFA011"/>
      </bottom>
      <diagonal/>
    </border>
    <border>
      <left/>
      <right style="medium">
        <color rgb="FFEFA011"/>
      </right>
      <top/>
      <bottom style="medium">
        <color rgb="FFEFA011"/>
      </bottom>
      <diagonal/>
    </border>
    <border>
      <left style="medium">
        <color rgb="FF00B050"/>
      </left>
      <right/>
      <top/>
      <bottom style="medium">
        <color indexed="64"/>
      </bottom>
      <diagonal/>
    </border>
    <border>
      <left style="medium">
        <color rgb="FF00B050"/>
      </left>
      <right/>
      <top style="medium">
        <color indexed="64"/>
      </top>
      <bottom/>
      <diagonal/>
    </border>
    <border>
      <left style="medium">
        <color rgb="FF0070C0"/>
      </left>
      <right/>
      <top style="thin">
        <color indexed="64"/>
      </top>
      <bottom style="medium">
        <color rgb="FF0070C0"/>
      </bottom>
      <diagonal/>
    </border>
    <border>
      <left/>
      <right/>
      <top style="thin">
        <color indexed="64"/>
      </top>
      <bottom style="medium">
        <color rgb="FF0070C0"/>
      </bottom>
      <diagonal/>
    </border>
    <border>
      <left/>
      <right style="medium">
        <color rgb="FF0070C0"/>
      </right>
      <top style="thin">
        <color indexed="64"/>
      </top>
      <bottom style="medium">
        <color rgb="FF0070C0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rgb="FFCC0066"/>
      </left>
      <right/>
      <top style="medium">
        <color rgb="FFCC0066"/>
      </top>
      <bottom/>
      <diagonal/>
    </border>
    <border>
      <left/>
      <right/>
      <top style="medium">
        <color rgb="FFCC0066"/>
      </top>
      <bottom/>
      <diagonal/>
    </border>
    <border>
      <left/>
      <right style="medium">
        <color rgb="FFCC0066"/>
      </right>
      <top style="medium">
        <color rgb="FFCC0066"/>
      </top>
      <bottom/>
      <diagonal/>
    </border>
    <border>
      <left style="medium">
        <color rgb="FFCC0066"/>
      </left>
      <right/>
      <top/>
      <bottom/>
      <diagonal/>
    </border>
    <border>
      <left/>
      <right style="medium">
        <color rgb="FFCC0066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70C0"/>
      </left>
      <right/>
      <top style="medium">
        <color auto="1"/>
      </top>
      <bottom/>
      <diagonal/>
    </border>
    <border>
      <left/>
      <right style="medium">
        <color rgb="FF0070C0"/>
      </right>
      <top style="medium">
        <color auto="1"/>
      </top>
      <bottom/>
      <diagonal/>
    </border>
    <border>
      <left style="medium">
        <color rgb="FF00B050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rgb="FF00B050"/>
      </right>
      <top style="thin">
        <color indexed="64"/>
      </top>
      <bottom style="thin">
        <color theme="1"/>
      </bottom>
      <diagonal/>
    </border>
    <border>
      <left style="medium">
        <color rgb="FF00B050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medium">
        <color rgb="FF00B050"/>
      </right>
      <top style="thin">
        <color theme="1"/>
      </top>
      <bottom style="thin">
        <color indexed="64"/>
      </bottom>
      <diagonal/>
    </border>
    <border>
      <left style="medium">
        <color rgb="FF00B050"/>
      </left>
      <right/>
      <top style="thin">
        <color indexed="64"/>
      </top>
      <bottom style="thin">
        <color auto="1"/>
      </bottom>
      <diagonal/>
    </border>
    <border>
      <left/>
      <right style="medium">
        <color rgb="FF00B050"/>
      </right>
      <top style="thin">
        <color indexed="64"/>
      </top>
      <bottom style="thin">
        <color auto="1"/>
      </bottom>
      <diagonal/>
    </border>
    <border>
      <left style="medium">
        <color rgb="FFCC0066"/>
      </left>
      <right/>
      <top style="medium">
        <color auto="1"/>
      </top>
      <bottom/>
      <diagonal/>
    </border>
    <border>
      <left/>
      <right style="medium">
        <color rgb="FFCC0066"/>
      </right>
      <top style="medium">
        <color auto="1"/>
      </top>
      <bottom/>
      <diagonal/>
    </border>
    <border>
      <left style="medium">
        <color rgb="FFCC0066"/>
      </left>
      <right/>
      <top style="medium">
        <color auto="1"/>
      </top>
      <bottom style="medium">
        <color rgb="FFCC0066"/>
      </bottom>
      <diagonal/>
    </border>
    <border>
      <left/>
      <right/>
      <top style="medium">
        <color auto="1"/>
      </top>
      <bottom style="medium">
        <color rgb="FFCC0066"/>
      </bottom>
      <diagonal/>
    </border>
    <border>
      <left/>
      <right style="medium">
        <color rgb="FFCC0066"/>
      </right>
      <top style="medium">
        <color auto="1"/>
      </top>
      <bottom style="medium">
        <color rgb="FFCC0066"/>
      </bottom>
      <diagonal/>
    </border>
    <border>
      <left style="medium">
        <color rgb="FFCC0066"/>
      </left>
      <right/>
      <top/>
      <bottom style="medium">
        <color auto="1"/>
      </bottom>
      <diagonal/>
    </border>
    <border>
      <left/>
      <right style="medium">
        <color rgb="FFCC0066"/>
      </right>
      <top/>
      <bottom style="medium">
        <color auto="1"/>
      </bottom>
      <diagonal/>
    </border>
    <border>
      <left/>
      <right style="medium">
        <color rgb="FF00B050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49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7" xfId="0" applyBorder="1"/>
    <xf numFmtId="2" fontId="0" fillId="0" borderId="0" xfId="0" applyNumberFormat="1" applyAlignment="1">
      <alignment horizontal="center"/>
    </xf>
    <xf numFmtId="2" fontId="1" fillId="0" borderId="10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8" xfId="0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2" fontId="4" fillId="0" borderId="0" xfId="0" applyNumberFormat="1" applyFont="1" applyAlignment="1">
      <alignment vertical="top" wrapText="1"/>
    </xf>
    <xf numFmtId="2" fontId="0" fillId="0" borderId="0" xfId="0" applyNumberFormat="1" applyAlignment="1">
      <alignment vertical="top" wrapText="1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9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7" xfId="0" applyFont="1" applyBorder="1" applyAlignment="1">
      <alignment horizontal="center"/>
    </xf>
    <xf numFmtId="0" fontId="12" fillId="0" borderId="7" xfId="0" applyFont="1" applyBorder="1"/>
    <xf numFmtId="0" fontId="0" fillId="0" borderId="4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7" fillId="0" borderId="0" xfId="0" applyFont="1"/>
    <xf numFmtId="0" fontId="0" fillId="0" borderId="0" xfId="0" applyFont="1"/>
    <xf numFmtId="0" fontId="18" fillId="0" borderId="0" xfId="0" applyFont="1"/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3" xfId="0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4" borderId="23" xfId="0" applyNumberFormat="1" applyFill="1" applyBorder="1" applyAlignment="1">
      <alignment horizont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/>
    <xf numFmtId="0" fontId="17" fillId="0" borderId="1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0" fillId="0" borderId="18" xfId="0" applyBorder="1"/>
    <xf numFmtId="164" fontId="1" fillId="0" borderId="22" xfId="0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15" fillId="0" borderId="28" xfId="0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6" fillId="0" borderId="32" xfId="0" applyFont="1" applyBorder="1" applyAlignment="1">
      <alignment horizontal="center"/>
    </xf>
    <xf numFmtId="2" fontId="6" fillId="0" borderId="33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25" fillId="0" borderId="38" xfId="0" applyFont="1" applyBorder="1" applyAlignment="1">
      <alignment horizontal="left" vertical="center"/>
    </xf>
    <xf numFmtId="0" fontId="19" fillId="0" borderId="39" xfId="0" applyFont="1" applyBorder="1" applyAlignment="1">
      <alignment horizontal="center"/>
    </xf>
    <xf numFmtId="0" fontId="25" fillId="0" borderId="39" xfId="0" applyFont="1" applyBorder="1"/>
    <xf numFmtId="2" fontId="25" fillId="0" borderId="40" xfId="0" applyNumberFormat="1" applyFon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0" fontId="25" fillId="0" borderId="39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/>
    <xf numFmtId="2" fontId="26" fillId="0" borderId="0" xfId="0" applyNumberFormat="1" applyFont="1" applyBorder="1" applyAlignment="1">
      <alignment horizontal="center"/>
    </xf>
    <xf numFmtId="0" fontId="26" fillId="0" borderId="0" xfId="0" applyFont="1" applyBorder="1"/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vertical="center"/>
    </xf>
    <xf numFmtId="0" fontId="26" fillId="0" borderId="17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52" xfId="0" applyNumberFormat="1" applyBorder="1" applyAlignment="1">
      <alignment horizontal="center"/>
    </xf>
    <xf numFmtId="0" fontId="0" fillId="0" borderId="54" xfId="0" applyBorder="1" applyAlignment="1">
      <alignment horizontal="center"/>
    </xf>
    <xf numFmtId="2" fontId="13" fillId="0" borderId="55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10" xfId="0" applyFont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5" fontId="26" fillId="0" borderId="10" xfId="0" applyNumberFormat="1" applyFont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 wrapText="1"/>
    </xf>
    <xf numFmtId="165" fontId="6" fillId="0" borderId="25" xfId="0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165" fontId="6" fillId="0" borderId="32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13" fillId="0" borderId="54" xfId="0" applyNumberFormat="1" applyFont="1" applyBorder="1" applyAlignment="1">
      <alignment horizontal="center"/>
    </xf>
    <xf numFmtId="165" fontId="13" fillId="0" borderId="0" xfId="0" applyNumberFormat="1" applyFont="1" applyBorder="1" applyAlignment="1">
      <alignment horizontal="center"/>
    </xf>
    <xf numFmtId="165" fontId="25" fillId="0" borderId="39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14" fillId="0" borderId="0" xfId="0" applyFont="1" applyAlignment="1">
      <alignment horizontal="center"/>
    </xf>
    <xf numFmtId="0" fontId="14" fillId="0" borderId="48" xfId="0" applyFont="1" applyBorder="1" applyAlignment="1">
      <alignment horizontal="left" vertical="top"/>
    </xf>
    <xf numFmtId="0" fontId="14" fillId="0" borderId="49" xfId="0" applyFont="1" applyBorder="1" applyAlignment="1">
      <alignment horizontal="center"/>
    </xf>
    <xf numFmtId="165" fontId="14" fillId="0" borderId="49" xfId="0" applyNumberFormat="1" applyFont="1" applyBorder="1" applyAlignment="1">
      <alignment horizontal="center"/>
    </xf>
    <xf numFmtId="2" fontId="14" fillId="0" borderId="50" xfId="0" applyNumberFormat="1" applyFont="1" applyBorder="1" applyAlignment="1">
      <alignment horizontal="center"/>
    </xf>
    <xf numFmtId="0" fontId="14" fillId="0" borderId="0" xfId="0" applyFont="1"/>
    <xf numFmtId="0" fontId="21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/>
    </xf>
    <xf numFmtId="0" fontId="27" fillId="0" borderId="0" xfId="0" applyFont="1"/>
    <xf numFmtId="0" fontId="28" fillId="0" borderId="0" xfId="0" applyFont="1" applyBorder="1"/>
    <xf numFmtId="0" fontId="28" fillId="0" borderId="0" xfId="0" applyFont="1"/>
    <xf numFmtId="0" fontId="1" fillId="0" borderId="0" xfId="0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165" fontId="0" fillId="0" borderId="0" xfId="0" applyNumberFormat="1" applyFont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165" fontId="21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29" fillId="0" borderId="0" xfId="0" applyFont="1"/>
    <xf numFmtId="0" fontId="23" fillId="0" borderId="0" xfId="0" applyFont="1"/>
    <xf numFmtId="0" fontId="22" fillId="0" borderId="0" xfId="0" applyFont="1"/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center"/>
    </xf>
    <xf numFmtId="0" fontId="16" fillId="0" borderId="69" xfId="0" applyFont="1" applyBorder="1" applyAlignment="1">
      <alignment horizontal="left" vertical="center"/>
    </xf>
    <xf numFmtId="0" fontId="16" fillId="0" borderId="70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/>
    </xf>
    <xf numFmtId="0" fontId="12" fillId="0" borderId="73" xfId="0" applyFont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0" fillId="0" borderId="32" xfId="0" applyFont="1" applyBorder="1" applyAlignment="1">
      <alignment horizontal="center"/>
    </xf>
    <xf numFmtId="0" fontId="0" fillId="0" borderId="32" xfId="0" applyFont="1" applyBorder="1"/>
    <xf numFmtId="0" fontId="0" fillId="0" borderId="41" xfId="0" applyFont="1" applyBorder="1" applyAlignment="1">
      <alignment horizontal="left"/>
    </xf>
    <xf numFmtId="0" fontId="0" fillId="0" borderId="42" xfId="0" applyFont="1" applyBorder="1" applyAlignment="1">
      <alignment horizontal="center"/>
    </xf>
    <xf numFmtId="0" fontId="0" fillId="0" borderId="45" xfId="0" applyFont="1" applyBorder="1" applyAlignment="1">
      <alignment horizontal="left"/>
    </xf>
    <xf numFmtId="0" fontId="0" fillId="0" borderId="46" xfId="0" applyFont="1" applyBorder="1" applyAlignment="1">
      <alignment horizontal="center"/>
    </xf>
    <xf numFmtId="0" fontId="0" fillId="0" borderId="46" xfId="0" applyFont="1" applyBorder="1"/>
    <xf numFmtId="0" fontId="7" fillId="0" borderId="47" xfId="0" applyFont="1" applyBorder="1" applyAlignment="1">
      <alignment horizontal="center"/>
    </xf>
    <xf numFmtId="0" fontId="0" fillId="0" borderId="51" xfId="0" applyFont="1" applyBorder="1" applyAlignment="1">
      <alignment horizontal="left"/>
    </xf>
    <xf numFmtId="0" fontId="0" fillId="0" borderId="52" xfId="0" applyFont="1" applyBorder="1" applyAlignment="1">
      <alignment horizontal="center"/>
    </xf>
    <xf numFmtId="0" fontId="0" fillId="0" borderId="53" xfId="0" applyFont="1" applyBorder="1" applyAlignment="1">
      <alignment horizontal="left"/>
    </xf>
    <xf numFmtId="0" fontId="0" fillId="0" borderId="54" xfId="0" applyFont="1" applyBorder="1" applyAlignment="1">
      <alignment horizontal="center"/>
    </xf>
    <xf numFmtId="0" fontId="0" fillId="0" borderId="54" xfId="0" applyFont="1" applyBorder="1"/>
    <xf numFmtId="0" fontId="10" fillId="0" borderId="55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16" fillId="0" borderId="79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0" fillId="0" borderId="72" xfId="0" applyFont="1" applyBorder="1" applyAlignment="1">
      <alignment horizontal="left" wrapText="1"/>
    </xf>
    <xf numFmtId="0" fontId="1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16" fillId="0" borderId="70" xfId="0" applyNumberFormat="1" applyFont="1" applyBorder="1" applyAlignment="1">
      <alignment horizontal="center" vertical="center" wrapText="1"/>
    </xf>
    <xf numFmtId="165" fontId="12" fillId="0" borderId="0" xfId="0" applyNumberFormat="1" applyFont="1" applyBorder="1"/>
    <xf numFmtId="165" fontId="12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5" fontId="7" fillId="0" borderId="46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9" fillId="0" borderId="0" xfId="0" applyNumberFormat="1" applyFont="1" applyBorder="1" applyAlignment="1">
      <alignment horizontal="center"/>
    </xf>
    <xf numFmtId="165" fontId="10" fillId="0" borderId="54" xfId="0" applyNumberFormat="1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165" fontId="16" fillId="0" borderId="78" xfId="0" applyNumberFormat="1" applyFont="1" applyBorder="1" applyAlignment="1">
      <alignment horizontal="center" vertical="top" wrapText="1"/>
    </xf>
    <xf numFmtId="165" fontId="4" fillId="0" borderId="0" xfId="0" applyNumberFormat="1" applyFont="1" applyAlignment="1">
      <alignment horizontal="left"/>
    </xf>
    <xf numFmtId="165" fontId="4" fillId="0" borderId="0" xfId="0" applyNumberFormat="1" applyFont="1"/>
    <xf numFmtId="0" fontId="1" fillId="0" borderId="1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8" xfId="0" applyFont="1" applyBorder="1" applyAlignment="1">
      <alignment horizontal="left"/>
    </xf>
    <xf numFmtId="0" fontId="25" fillId="0" borderId="40" xfId="0" applyFont="1" applyBorder="1" applyAlignment="1">
      <alignment horizontal="center"/>
    </xf>
    <xf numFmtId="0" fontId="6" fillId="0" borderId="24" xfId="0" applyFont="1" applyBorder="1" applyAlignment="1">
      <alignment horizontal="left"/>
    </xf>
    <xf numFmtId="0" fontId="6" fillId="0" borderId="25" xfId="0" applyFont="1" applyBorder="1"/>
    <xf numFmtId="165" fontId="6" fillId="0" borderId="25" xfId="0" applyNumberFormat="1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48" xfId="0" applyFont="1" applyBorder="1" applyAlignment="1">
      <alignment horizontal="left"/>
    </xf>
    <xf numFmtId="0" fontId="14" fillId="0" borderId="49" xfId="0" applyFont="1" applyBorder="1"/>
    <xf numFmtId="0" fontId="14" fillId="0" borderId="5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11" fillId="0" borderId="74" xfId="0" applyFont="1" applyBorder="1" applyAlignment="1">
      <alignment horizontal="left" vertical="center"/>
    </xf>
    <xf numFmtId="0" fontId="11" fillId="0" borderId="75" xfId="0" applyFont="1" applyBorder="1" applyAlignment="1">
      <alignment horizontal="center" vertical="center"/>
    </xf>
    <xf numFmtId="0" fontId="11" fillId="0" borderId="75" xfId="0" applyFont="1" applyBorder="1" applyAlignment="1">
      <alignment vertical="center"/>
    </xf>
    <xf numFmtId="165" fontId="11" fillId="0" borderId="75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5" fillId="0" borderId="0" xfId="0" applyFont="1" applyBorder="1" applyAlignment="1">
      <alignment horizontal="center"/>
    </xf>
    <xf numFmtId="165" fontId="0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left" vertical="center"/>
    </xf>
    <xf numFmtId="2" fontId="1" fillId="0" borderId="12" xfId="0" applyNumberFormat="1" applyFont="1" applyBorder="1" applyAlignment="1">
      <alignment horizontal="center" vertical="center" wrapText="1"/>
    </xf>
    <xf numFmtId="0" fontId="25" fillId="0" borderId="38" xfId="0" applyFont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25" fillId="0" borderId="39" xfId="0" applyFont="1" applyBorder="1" applyAlignment="1">
      <alignment horizontal="center" vertical="center"/>
    </xf>
    <xf numFmtId="165" fontId="25" fillId="0" borderId="39" xfId="0" applyNumberFormat="1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 vertical="top" wrapText="1"/>
    </xf>
    <xf numFmtId="0" fontId="0" fillId="0" borderId="42" xfId="0" applyFont="1" applyBorder="1" applyAlignment="1">
      <alignment horizontal="center" vertical="top" wrapText="1"/>
    </xf>
    <xf numFmtId="165" fontId="0" fillId="0" borderId="9" xfId="0" applyNumberFormat="1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58" xfId="0" applyFont="1" applyBorder="1" applyAlignment="1">
      <alignment horizontal="left"/>
    </xf>
    <xf numFmtId="0" fontId="0" fillId="0" borderId="59" xfId="0" applyFont="1" applyBorder="1" applyAlignment="1">
      <alignment horizontal="center"/>
    </xf>
    <xf numFmtId="165" fontId="30" fillId="0" borderId="59" xfId="0" applyNumberFormat="1" applyFont="1" applyBorder="1" applyAlignment="1">
      <alignment horizontal="center"/>
    </xf>
    <xf numFmtId="0" fontId="30" fillId="0" borderId="60" xfId="0" applyFont="1" applyBorder="1" applyAlignment="1">
      <alignment horizontal="center"/>
    </xf>
    <xf numFmtId="165" fontId="30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6" fillId="0" borderId="24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0" fillId="0" borderId="36" xfId="0" applyFont="1" applyBorder="1" applyAlignment="1">
      <alignment horizontal="left"/>
    </xf>
    <xf numFmtId="0" fontId="0" fillId="0" borderId="34" xfId="0" applyFont="1" applyBorder="1" applyAlignment="1">
      <alignment horizontal="left"/>
    </xf>
    <xf numFmtId="0" fontId="0" fillId="0" borderId="35" xfId="0" applyFont="1" applyBorder="1" applyAlignment="1">
      <alignment horizontal="center"/>
    </xf>
    <xf numFmtId="0" fontId="14" fillId="0" borderId="61" xfId="0" applyFont="1" applyBorder="1" applyAlignment="1">
      <alignment horizontal="left" vertical="center"/>
    </xf>
    <xf numFmtId="0" fontId="31" fillId="0" borderId="62" xfId="0" applyFont="1" applyBorder="1" applyAlignment="1">
      <alignment horizontal="center"/>
    </xf>
    <xf numFmtId="165" fontId="14" fillId="0" borderId="62" xfId="0" applyNumberFormat="1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2" fillId="0" borderId="65" xfId="0" applyFont="1" applyBorder="1" applyAlignment="1">
      <alignment horizontal="center"/>
    </xf>
    <xf numFmtId="0" fontId="12" fillId="0" borderId="67" xfId="0" applyFont="1" applyBorder="1" applyAlignment="1">
      <alignment horizontal="center"/>
    </xf>
    <xf numFmtId="165" fontId="14" fillId="0" borderId="67" xfId="0" applyNumberFormat="1" applyFont="1" applyBorder="1" applyAlignment="1">
      <alignment horizontal="center"/>
    </xf>
    <xf numFmtId="0" fontId="14" fillId="0" borderId="68" xfId="0" applyFont="1" applyBorder="1" applyAlignment="1">
      <alignment horizontal="center"/>
    </xf>
    <xf numFmtId="165" fontId="17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/>
    </xf>
    <xf numFmtId="165" fontId="0" fillId="0" borderId="46" xfId="0" applyNumberFormat="1" applyFont="1" applyBorder="1" applyAlignment="1">
      <alignment horizontal="center"/>
    </xf>
    <xf numFmtId="2" fontId="0" fillId="0" borderId="47" xfId="0" applyNumberFormat="1" applyFont="1" applyBorder="1" applyAlignment="1">
      <alignment horizontal="center"/>
    </xf>
    <xf numFmtId="0" fontId="0" fillId="0" borderId="0" xfId="0" applyFont="1" applyAlignment="1"/>
    <xf numFmtId="2" fontId="12" fillId="0" borderId="28" xfId="0" applyNumberFormat="1" applyFont="1" applyBorder="1" applyAlignment="1">
      <alignment horizontal="center"/>
    </xf>
    <xf numFmtId="0" fontId="0" fillId="0" borderId="56" xfId="0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165" fontId="12" fillId="0" borderId="7" xfId="0" applyNumberFormat="1" applyFont="1" applyBorder="1" applyAlignment="1">
      <alignment horizontal="center"/>
    </xf>
    <xf numFmtId="2" fontId="12" fillId="0" borderId="29" xfId="0" applyNumberFormat="1" applyFont="1" applyBorder="1" applyAlignment="1">
      <alignment horizontal="center"/>
    </xf>
    <xf numFmtId="0" fontId="11" fillId="0" borderId="76" xfId="0" applyFont="1" applyBorder="1" applyAlignment="1">
      <alignment horizontal="center" vertical="center"/>
    </xf>
    <xf numFmtId="2" fontId="0" fillId="0" borderId="4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15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165" fontId="15" fillId="0" borderId="2" xfId="0" applyNumberFormat="1" applyFont="1" applyBorder="1" applyAlignment="1">
      <alignment horizontal="center"/>
    </xf>
    <xf numFmtId="2" fontId="15" fillId="0" borderId="30" xfId="0" applyNumberFormat="1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0" fontId="9" fillId="0" borderId="27" xfId="0" applyFont="1" applyBorder="1" applyAlignment="1">
      <alignment vertical="top" wrapText="1"/>
    </xf>
    <xf numFmtId="0" fontId="1" fillId="0" borderId="57" xfId="0" applyFont="1" applyBorder="1" applyAlignment="1">
      <alignment horizontal="left"/>
    </xf>
    <xf numFmtId="0" fontId="15" fillId="0" borderId="57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165" fontId="15" fillId="0" borderId="2" xfId="0" applyNumberFormat="1" applyFont="1" applyBorder="1" applyAlignment="1">
      <alignment horizontal="center" vertical="center"/>
    </xf>
    <xf numFmtId="2" fontId="15" fillId="0" borderId="3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41" xfId="0" applyFont="1" applyBorder="1" applyAlignment="1">
      <alignment horizontal="left" vertical="center"/>
    </xf>
    <xf numFmtId="0" fontId="15" fillId="0" borderId="80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15" fillId="0" borderId="80" xfId="0" applyFont="1" applyBorder="1" applyAlignment="1">
      <alignment horizontal="left" vertical="center"/>
    </xf>
    <xf numFmtId="165" fontId="1" fillId="0" borderId="2" xfId="0" applyNumberFormat="1" applyFont="1" applyBorder="1" applyAlignment="1">
      <alignment horizontal="center" vertical="center"/>
    </xf>
    <xf numFmtId="0" fontId="0" fillId="0" borderId="27" xfId="0" applyFont="1" applyBorder="1" applyAlignment="1">
      <alignment horizontal="right"/>
    </xf>
    <xf numFmtId="0" fontId="0" fillId="0" borderId="82" xfId="0" applyFont="1" applyBorder="1" applyAlignment="1">
      <alignment horizontal="left"/>
    </xf>
    <xf numFmtId="0" fontId="0" fillId="0" borderId="83" xfId="0" applyFont="1" applyBorder="1" applyAlignment="1">
      <alignment horizontal="center"/>
    </xf>
    <xf numFmtId="165" fontId="0" fillId="0" borderId="83" xfId="0" applyNumberFormat="1" applyFont="1" applyBorder="1"/>
    <xf numFmtId="0" fontId="0" fillId="0" borderId="84" xfId="0" applyFont="1" applyBorder="1" applyAlignment="1">
      <alignment horizontal="center"/>
    </xf>
    <xf numFmtId="0" fontId="0" fillId="0" borderId="85" xfId="0" applyFont="1" applyBorder="1" applyAlignment="1">
      <alignment horizontal="left"/>
    </xf>
    <xf numFmtId="0" fontId="0" fillId="0" borderId="86" xfId="0" applyFont="1" applyBorder="1" applyAlignment="1">
      <alignment horizontal="center"/>
    </xf>
    <xf numFmtId="165" fontId="0" fillId="0" borderId="86" xfId="0" applyNumberFormat="1" applyFont="1" applyBorder="1"/>
    <xf numFmtId="0" fontId="0" fillId="0" borderId="87" xfId="0" applyFont="1" applyBorder="1" applyAlignment="1">
      <alignment horizontal="center" vertical="top" wrapText="1"/>
    </xf>
    <xf numFmtId="0" fontId="0" fillId="0" borderId="88" xfId="0" applyFont="1" applyBorder="1" applyAlignment="1">
      <alignment horizontal="left"/>
    </xf>
    <xf numFmtId="0" fontId="0" fillId="0" borderId="17" xfId="0" applyFont="1" applyBorder="1" applyAlignment="1">
      <alignment horizontal="center"/>
    </xf>
    <xf numFmtId="165" fontId="0" fillId="0" borderId="17" xfId="0" applyNumberFormat="1" applyFont="1" applyBorder="1" applyAlignment="1">
      <alignment horizontal="center"/>
    </xf>
    <xf numFmtId="0" fontId="0" fillId="0" borderId="89" xfId="0" applyFont="1" applyBorder="1" applyAlignment="1">
      <alignment horizontal="center"/>
    </xf>
    <xf numFmtId="0" fontId="32" fillId="0" borderId="0" xfId="0" applyFont="1" applyAlignment="1">
      <alignment vertical="center"/>
    </xf>
    <xf numFmtId="0" fontId="5" fillId="0" borderId="0" xfId="0" applyFont="1" applyBorder="1"/>
    <xf numFmtId="0" fontId="1" fillId="0" borderId="80" xfId="0" applyFont="1" applyBorder="1" applyAlignment="1">
      <alignment horizontal="left" vertical="center" wrapText="1"/>
    </xf>
    <xf numFmtId="165" fontId="1" fillId="0" borderId="2" xfId="0" applyNumberFormat="1" applyFont="1" applyBorder="1" applyAlignment="1">
      <alignment horizontal="center"/>
    </xf>
    <xf numFmtId="0" fontId="1" fillId="0" borderId="81" xfId="0" applyFont="1" applyBorder="1" applyAlignment="1">
      <alignment horizontal="center"/>
    </xf>
    <xf numFmtId="0" fontId="15" fillId="0" borderId="80" xfId="0" applyFont="1" applyBorder="1" applyAlignment="1">
      <alignment vertical="center"/>
    </xf>
    <xf numFmtId="0" fontId="1" fillId="0" borderId="2" xfId="0" applyFont="1" applyFill="1" applyBorder="1" applyAlignment="1">
      <alignment horizontal="center"/>
    </xf>
    <xf numFmtId="0" fontId="1" fillId="0" borderId="36" xfId="0" applyFont="1" applyBorder="1" applyAlignment="1">
      <alignment horizontal="left"/>
    </xf>
    <xf numFmtId="165" fontId="1" fillId="0" borderId="12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15" fillId="0" borderId="90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65" fontId="15" fillId="0" borderId="2" xfId="0" applyNumberFormat="1" applyFont="1" applyBorder="1" applyAlignment="1">
      <alignment horizontal="center" vertical="center" wrapText="1"/>
    </xf>
    <xf numFmtId="0" fontId="15" fillId="0" borderId="91" xfId="0" applyFont="1" applyBorder="1" applyAlignment="1">
      <alignment horizontal="center"/>
    </xf>
    <xf numFmtId="0" fontId="1" fillId="0" borderId="90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93" xfId="0" applyFont="1" applyBorder="1" applyAlignment="1">
      <alignment horizontal="center"/>
    </xf>
    <xf numFmtId="0" fontId="1" fillId="0" borderId="93" xfId="0" applyFont="1" applyBorder="1"/>
    <xf numFmtId="0" fontId="12" fillId="0" borderId="96" xfId="0" applyFont="1" applyBorder="1" applyAlignment="1">
      <alignment horizontal="center"/>
    </xf>
    <xf numFmtId="165" fontId="3" fillId="0" borderId="93" xfId="0" applyNumberFormat="1" applyFont="1" applyBorder="1" applyAlignment="1">
      <alignment horizontal="center"/>
    </xf>
    <xf numFmtId="0" fontId="3" fillId="0" borderId="94" xfId="0" applyFont="1" applyBorder="1" applyAlignment="1">
      <alignment horizontal="center"/>
    </xf>
    <xf numFmtId="0" fontId="3" fillId="0" borderId="92" xfId="0" applyFont="1" applyBorder="1" applyAlignment="1">
      <alignment horizontal="left"/>
    </xf>
    <xf numFmtId="0" fontId="26" fillId="0" borderId="16" xfId="0" applyFont="1" applyBorder="1" applyAlignment="1">
      <alignment vertical="center"/>
    </xf>
    <xf numFmtId="2" fontId="1" fillId="0" borderId="81" xfId="0" applyNumberFormat="1" applyFont="1" applyBorder="1" applyAlignment="1">
      <alignment horizontal="center" vertical="center"/>
    </xf>
    <xf numFmtId="2" fontId="15" fillId="0" borderId="8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0" fillId="0" borderId="12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0" fillId="0" borderId="28" xfId="0" applyFont="1" applyBorder="1" applyAlignment="1">
      <alignment horizontal="left" vertical="top" wrapText="1"/>
    </xf>
    <xf numFmtId="2" fontId="0" fillId="0" borderId="0" xfId="0" applyNumberFormat="1" applyFont="1" applyBorder="1" applyAlignment="1">
      <alignment horizontal="left" vertical="top" wrapText="1"/>
    </xf>
    <xf numFmtId="2" fontId="0" fillId="0" borderId="42" xfId="0" applyNumberFormat="1" applyFont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77" xfId="0" applyFont="1" applyBorder="1" applyAlignment="1">
      <alignment horizontal="left" vertical="top" wrapText="1"/>
    </xf>
    <xf numFmtId="0" fontId="0" fillId="5" borderId="0" xfId="0" applyFill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165" fontId="12" fillId="0" borderId="98" xfId="0" applyNumberFormat="1" applyFont="1" applyBorder="1" applyAlignment="1">
      <alignment horizontal="center"/>
    </xf>
    <xf numFmtId="2" fontId="12" fillId="0" borderId="97" xfId="0" applyNumberFormat="1" applyFont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>
      <alignment horizontal="center" vertical="center"/>
    </xf>
    <xf numFmtId="0" fontId="0" fillId="6" borderId="12" xfId="0" applyFont="1" applyFill="1" applyBorder="1" applyAlignment="1">
      <alignment horizontal="center" vertical="center"/>
    </xf>
    <xf numFmtId="0" fontId="1" fillId="0" borderId="100" xfId="0" applyFont="1" applyBorder="1" applyAlignment="1">
      <alignment horizontal="left" vertical="top" wrapText="1"/>
    </xf>
    <xf numFmtId="0" fontId="0" fillId="0" borderId="101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top" wrapText="1"/>
    </xf>
    <xf numFmtId="0" fontId="0" fillId="0" borderId="103" xfId="0" applyFont="1" applyBorder="1" applyAlignment="1">
      <alignment horizontal="left" vertical="top" wrapText="1"/>
    </xf>
    <xf numFmtId="0" fontId="1" fillId="0" borderId="104" xfId="0" applyFont="1" applyBorder="1" applyAlignment="1">
      <alignment horizontal="left" vertical="center" wrapText="1"/>
    </xf>
    <xf numFmtId="0" fontId="0" fillId="0" borderId="78" xfId="0" applyFont="1" applyBorder="1" applyAlignment="1">
      <alignment vertical="center"/>
    </xf>
    <xf numFmtId="0" fontId="12" fillId="6" borderId="0" xfId="0" applyFont="1" applyFill="1" applyBorder="1" applyAlignment="1">
      <alignment horizontal="center"/>
    </xf>
    <xf numFmtId="0" fontId="1" fillId="6" borderId="0" xfId="0" applyFont="1" applyFill="1" applyBorder="1"/>
    <xf numFmtId="0" fontId="0" fillId="0" borderId="99" xfId="0" applyFont="1" applyBorder="1" applyAlignment="1">
      <alignment horizontal="left" vertical="center" wrapText="1"/>
    </xf>
    <xf numFmtId="0" fontId="0" fillId="6" borderId="0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166" fontId="1" fillId="0" borderId="0" xfId="0" applyNumberFormat="1" applyFont="1"/>
    <xf numFmtId="166" fontId="1" fillId="0" borderId="10" xfId="0" applyNumberFormat="1" applyFont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1" fillId="0" borderId="0" xfId="0" applyFont="1" applyAlignment="1">
      <alignment horizontal="left"/>
    </xf>
    <xf numFmtId="0" fontId="0" fillId="0" borderId="0" xfId="0" applyAlignment="1">
      <alignment horizontal="justify" vertical="center" wrapText="1"/>
    </xf>
    <xf numFmtId="0" fontId="33" fillId="0" borderId="0" xfId="0" applyFont="1" applyAlignment="1">
      <alignment horizontal="justify" vertical="center" wrapText="1"/>
    </xf>
    <xf numFmtId="0" fontId="34" fillId="0" borderId="105" xfId="0" applyFont="1" applyBorder="1" applyAlignment="1">
      <alignment horizontal="center" vertical="center"/>
    </xf>
    <xf numFmtId="0" fontId="34" fillId="0" borderId="106" xfId="0" applyFont="1" applyBorder="1" applyAlignment="1">
      <alignment vertical="center" wrapText="1"/>
    </xf>
    <xf numFmtId="0" fontId="34" fillId="0" borderId="106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3" fillId="0" borderId="0" xfId="0" applyFont="1" applyAlignment="1">
      <alignment horizontal="justify" vertic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4" fillId="0" borderId="106" xfId="0" applyFont="1" applyBorder="1" applyAlignment="1">
      <alignment horizontal="center" vertical="center"/>
    </xf>
    <xf numFmtId="0" fontId="0" fillId="0" borderId="5" xfId="0" applyBorder="1" applyAlignment="1">
      <alignment vertical="top" wrapText="1"/>
    </xf>
    <xf numFmtId="0" fontId="34" fillId="0" borderId="5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7" fillId="0" borderId="10" xfId="0" applyFont="1" applyBorder="1" applyAlignment="1">
      <alignment horizontal="justify" vertical="center" wrapText="1"/>
    </xf>
    <xf numFmtId="0" fontId="37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justify" vertical="center" wrapText="1"/>
    </xf>
    <xf numFmtId="0" fontId="38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left" vertical="center" wrapText="1" indent="2"/>
    </xf>
    <xf numFmtId="49" fontId="17" fillId="0" borderId="10" xfId="0" applyNumberFormat="1" applyFont="1" applyBorder="1" applyAlignment="1">
      <alignment horizontal="center" vertical="center" wrapText="1"/>
    </xf>
    <xf numFmtId="49" fontId="39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 wrapText="1"/>
    </xf>
    <xf numFmtId="166" fontId="1" fillId="0" borderId="19" xfId="0" applyNumberFormat="1" applyFont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41" fillId="0" borderId="0" xfId="1"/>
    <xf numFmtId="0" fontId="0" fillId="0" borderId="18" xfId="0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28" xfId="0" applyFont="1" applyBorder="1" applyAlignment="1">
      <alignment horizontal="left" vertical="top" wrapText="1"/>
    </xf>
    <xf numFmtId="2" fontId="0" fillId="0" borderId="0" xfId="0" applyNumberFormat="1" applyFont="1" applyBorder="1" applyAlignment="1">
      <alignment horizontal="left" vertical="top" wrapText="1"/>
    </xf>
    <xf numFmtId="2" fontId="0" fillId="0" borderId="28" xfId="0" applyNumberFormat="1" applyFont="1" applyBorder="1" applyAlignment="1">
      <alignment horizontal="left" vertical="top" wrapText="1"/>
    </xf>
    <xf numFmtId="2" fontId="0" fillId="0" borderId="42" xfId="0" applyNumberFormat="1" applyFont="1" applyBorder="1" applyAlignment="1">
      <alignment horizontal="left" vertical="top" wrapText="1"/>
    </xf>
    <xf numFmtId="0" fontId="0" fillId="0" borderId="36" xfId="0" applyFont="1" applyBorder="1" applyAlignment="1">
      <alignment horizontal="left" vertical="top" wrapText="1"/>
    </xf>
    <xf numFmtId="0" fontId="0" fillId="0" borderId="27" xfId="0" applyFont="1" applyBorder="1" applyAlignment="1">
      <alignment horizontal="left" vertical="top" wrapText="1"/>
    </xf>
    <xf numFmtId="0" fontId="0" fillId="0" borderId="34" xfId="0" applyFont="1" applyBorder="1" applyAlignment="1">
      <alignment horizontal="left" vertical="top" wrapText="1"/>
    </xf>
    <xf numFmtId="0" fontId="0" fillId="0" borderId="0" xfId="0" applyFont="1" applyAlignment="1">
      <alignment horizontal="center" wrapText="1"/>
    </xf>
    <xf numFmtId="0" fontId="26" fillId="0" borderId="16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26" fillId="0" borderId="18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15" fillId="0" borderId="64" xfId="0" applyFont="1" applyBorder="1" applyAlignment="1">
      <alignment horizontal="left" vertical="center"/>
    </xf>
    <xf numFmtId="0" fontId="15" fillId="0" borderId="66" xfId="0" applyFont="1" applyBorder="1" applyAlignment="1">
      <alignment horizontal="left" vertical="center"/>
    </xf>
    <xf numFmtId="0" fontId="0" fillId="0" borderId="42" xfId="0" applyFont="1" applyBorder="1" applyAlignment="1">
      <alignment horizontal="left" vertical="top" wrapText="1"/>
    </xf>
    <xf numFmtId="0" fontId="0" fillId="0" borderId="41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vertical="center" wrapText="1"/>
    </xf>
    <xf numFmtId="0" fontId="12" fillId="0" borderId="72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17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0" fillId="0" borderId="99" xfId="0" applyFont="1" applyBorder="1" applyAlignment="1">
      <alignment horizontal="center" vertical="center" wrapText="1"/>
    </xf>
    <xf numFmtId="0" fontId="0" fillId="0" borderId="102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justify" vertical="center"/>
    </xf>
    <xf numFmtId="0" fontId="34" fillId="0" borderId="7" xfId="0" applyFont="1" applyBorder="1" applyAlignment="1">
      <alignment horizontal="justify" vertical="center"/>
    </xf>
    <xf numFmtId="0" fontId="34" fillId="0" borderId="1" xfId="0" applyFont="1" applyBorder="1" applyAlignment="1">
      <alignment horizontal="justify" vertical="center"/>
    </xf>
    <xf numFmtId="0" fontId="34" fillId="0" borderId="2" xfId="0" applyFont="1" applyBorder="1" applyAlignment="1">
      <alignment horizontal="justify" vertical="center"/>
    </xf>
    <xf numFmtId="0" fontId="34" fillId="0" borderId="4" xfId="0" applyFont="1" applyBorder="1" applyAlignment="1">
      <alignment horizontal="justify" vertical="center"/>
    </xf>
    <xf numFmtId="0" fontId="34" fillId="0" borderId="0" xfId="0" applyFont="1" applyBorder="1" applyAlignment="1">
      <alignment horizontal="justify" vertical="center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34" fillId="0" borderId="107" xfId="0" applyFont="1" applyBorder="1" applyAlignment="1">
      <alignment horizontal="justify" vertical="center" wrapText="1"/>
    </xf>
    <xf numFmtId="0" fontId="34" fillId="0" borderId="112" xfId="0" applyFont="1" applyBorder="1" applyAlignment="1">
      <alignment horizontal="justify" vertical="center" wrapText="1"/>
    </xf>
    <xf numFmtId="0" fontId="34" fillId="0" borderId="0" xfId="0" applyFont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4" fillId="0" borderId="1" xfId="0" applyFont="1" applyBorder="1" applyAlignment="1">
      <alignment horizontal="justify" vertical="center" wrapText="1"/>
    </xf>
    <xf numFmtId="0" fontId="34" fillId="0" borderId="2" xfId="0" applyFont="1" applyBorder="1" applyAlignment="1">
      <alignment horizontal="justify" vertical="center" wrapText="1"/>
    </xf>
    <xf numFmtId="0" fontId="34" fillId="0" borderId="4" xfId="0" applyFont="1" applyBorder="1" applyAlignment="1">
      <alignment horizontal="justify" vertical="center" wrapText="1"/>
    </xf>
    <xf numFmtId="0" fontId="34" fillId="0" borderId="0" xfId="0" applyFont="1" applyBorder="1" applyAlignment="1">
      <alignment horizontal="justify" vertical="center" wrapText="1"/>
    </xf>
    <xf numFmtId="0" fontId="34" fillId="0" borderId="108" xfId="0" applyFont="1" applyBorder="1" applyAlignment="1">
      <alignment horizontal="justify" vertical="center" wrapText="1"/>
    </xf>
    <xf numFmtId="0" fontId="34" fillId="0" borderId="109" xfId="0" applyFont="1" applyBorder="1" applyAlignment="1">
      <alignment horizontal="justify" vertical="center" wrapText="1"/>
    </xf>
    <xf numFmtId="0" fontId="34" fillId="0" borderId="110" xfId="0" applyFont="1" applyBorder="1" applyAlignment="1">
      <alignment horizontal="justify" vertical="center" wrapText="1"/>
    </xf>
    <xf numFmtId="0" fontId="34" fillId="0" borderId="111" xfId="0" applyFont="1" applyBorder="1" applyAlignment="1">
      <alignment horizontal="justify" vertical="center" wrapText="1"/>
    </xf>
    <xf numFmtId="0" fontId="34" fillId="0" borderId="6" xfId="0" applyFont="1" applyBorder="1" applyAlignment="1">
      <alignment horizontal="justify" vertical="center" wrapText="1"/>
    </xf>
    <xf numFmtId="0" fontId="34" fillId="0" borderId="7" xfId="0" applyFont="1" applyBorder="1" applyAlignment="1">
      <alignment horizontal="justify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108" xfId="0" applyFont="1" applyBorder="1" applyAlignment="1">
      <alignment horizontal="center" vertical="center"/>
    </xf>
    <xf numFmtId="0" fontId="34" fillId="0" borderId="109" xfId="0" applyFont="1" applyBorder="1" applyAlignment="1">
      <alignment horizontal="center" vertical="center"/>
    </xf>
    <xf numFmtId="0" fontId="34" fillId="0" borderId="110" xfId="0" applyFont="1" applyBorder="1" applyAlignment="1">
      <alignment horizontal="center" vertical="center" wrapText="1"/>
    </xf>
    <xf numFmtId="0" fontId="34" fillId="0" borderId="111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ED725D"/>
      <color rgb="FFEFA011"/>
      <color rgb="FFCC00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7C4B8-48BE-42DE-A364-D1860D3B4F51}">
  <dimension ref="A1:J65"/>
  <sheetViews>
    <sheetView workbookViewId="0">
      <selection activeCell="M55" sqref="M55"/>
    </sheetView>
  </sheetViews>
  <sheetFormatPr baseColWidth="10" defaultRowHeight="15" x14ac:dyDescent="0.25"/>
  <cols>
    <col min="1" max="1" width="3.85546875" style="1" customWidth="1"/>
    <col min="2" max="6" width="11.42578125" style="1"/>
    <col min="7" max="8" width="14.140625" style="46" customWidth="1"/>
    <col min="10" max="10" width="8" customWidth="1"/>
  </cols>
  <sheetData>
    <row r="1" spans="1:10" ht="37.5" customHeight="1" x14ac:dyDescent="0.25">
      <c r="A1" s="418" t="s">
        <v>63</v>
      </c>
      <c r="B1" s="418"/>
      <c r="C1" s="418"/>
      <c r="D1" s="418"/>
      <c r="E1" s="418"/>
      <c r="F1" s="418"/>
      <c r="G1" s="418"/>
      <c r="H1" s="418"/>
      <c r="I1" s="418"/>
      <c r="J1" s="418"/>
    </row>
    <row r="2" spans="1:10" ht="15.75" thickBot="1" x14ac:dyDescent="0.3">
      <c r="A2" s="1" t="s">
        <v>60</v>
      </c>
      <c r="B2" s="60" t="s">
        <v>0</v>
      </c>
      <c r="C2" s="60" t="s">
        <v>46</v>
      </c>
      <c r="D2" s="60" t="s">
        <v>53</v>
      </c>
      <c r="E2" s="60" t="s">
        <v>47</v>
      </c>
      <c r="F2" s="60" t="s">
        <v>54</v>
      </c>
      <c r="G2" s="73" t="s">
        <v>64</v>
      </c>
      <c r="H2" s="73" t="s">
        <v>65</v>
      </c>
    </row>
    <row r="3" spans="1:10" x14ac:dyDescent="0.25">
      <c r="A3" s="64">
        <v>1</v>
      </c>
      <c r="B3" s="56">
        <v>867</v>
      </c>
      <c r="C3" s="56">
        <v>-0.08</v>
      </c>
      <c r="D3" s="56">
        <f t="shared" ref="D3:D34" si="0">4/B3+C3^2/(B3-2)</f>
        <v>4.6210089938729659E-3</v>
      </c>
      <c r="E3" s="56">
        <f t="shared" ref="E3:E6" si="1">D3^0.5</f>
        <v>6.7978003750279153E-2</v>
      </c>
      <c r="F3" s="56">
        <f t="shared" ref="F3:F6" si="2">C3/E3</f>
        <v>-1.1768512693294775</v>
      </c>
      <c r="G3" s="55">
        <f>IF(F3&lt;0,2*_xlfn.NORM.S.DIST(F3,TRUE),2*(1-_xlfn.NORM.S.DIST(F3,TRUE)))</f>
        <v>0.23925487504847548</v>
      </c>
      <c r="H3" s="55">
        <f>IF(F3&lt;0,_xlfn.T.DIST.2T(-F3,B3-2),_xlfn.T.DIST.2T(F3,B3-2))</f>
        <v>0.23957861088452234</v>
      </c>
      <c r="I3" s="6"/>
      <c r="J3" s="7"/>
    </row>
    <row r="4" spans="1:10" x14ac:dyDescent="0.25">
      <c r="A4" s="38">
        <v>3</v>
      </c>
      <c r="B4" s="47">
        <v>91</v>
      </c>
      <c r="C4" s="47">
        <v>-0.14000000000000001</v>
      </c>
      <c r="D4" s="47">
        <f t="shared" si="0"/>
        <v>4.4176268675145083E-2</v>
      </c>
      <c r="E4" s="47">
        <f t="shared" si="1"/>
        <v>0.21018151363796267</v>
      </c>
      <c r="F4" s="47">
        <f t="shared" si="2"/>
        <v>-0.66609093053326185</v>
      </c>
      <c r="G4" s="48">
        <f t="shared" ref="G4:G6" si="3">IF(F4&lt;0,2*_xlfn.NORM.S.DIST(F4,TRUE),2*(1-_xlfn.NORM.S.DIST(F4,TRUE)))</f>
        <v>0.50535298119366434</v>
      </c>
      <c r="H4" s="48">
        <f t="shared" ref="H4:H65" si="4">IF(F4&lt;0,_xlfn.T.DIST.2T(-F4,B4-2),_xlfn.T.DIST.2T(F4,B4-2))</f>
        <v>0.50707584806153327</v>
      </c>
      <c r="I4" s="9"/>
      <c r="J4" s="10"/>
    </row>
    <row r="5" spans="1:10" x14ac:dyDescent="0.25">
      <c r="A5" s="38">
        <v>6</v>
      </c>
      <c r="B5" s="47">
        <v>416</v>
      </c>
      <c r="C5" s="47">
        <v>-0.19</v>
      </c>
      <c r="D5" s="47">
        <f t="shared" si="0"/>
        <v>9.7025826830174668E-3</v>
      </c>
      <c r="E5" s="47">
        <f t="shared" si="1"/>
        <v>9.8501688731805342E-2</v>
      </c>
      <c r="F5" s="47">
        <f t="shared" ref="F5" si="5">C5/E5</f>
        <v>-1.9289009401384065</v>
      </c>
      <c r="G5" s="48">
        <f t="shared" si="3"/>
        <v>5.3743161105599582E-2</v>
      </c>
      <c r="H5" s="48">
        <f t="shared" si="4"/>
        <v>5.4426429528147344E-2</v>
      </c>
      <c r="I5" s="9"/>
      <c r="J5" s="10"/>
    </row>
    <row r="6" spans="1:10" x14ac:dyDescent="0.25">
      <c r="A6" s="38">
        <v>7</v>
      </c>
      <c r="B6" s="47">
        <v>189</v>
      </c>
      <c r="C6" s="47">
        <v>0.22</v>
      </c>
      <c r="D6" s="47">
        <f t="shared" si="0"/>
        <v>2.1422844693432929E-2</v>
      </c>
      <c r="E6" s="47">
        <f t="shared" si="1"/>
        <v>0.14636544911089136</v>
      </c>
      <c r="F6" s="47">
        <f t="shared" si="2"/>
        <v>1.5030869739846913</v>
      </c>
      <c r="G6" s="48">
        <f t="shared" si="3"/>
        <v>0.13281661739143891</v>
      </c>
      <c r="H6" s="48">
        <f t="shared" si="4"/>
        <v>0.13450351216207071</v>
      </c>
      <c r="I6" s="9"/>
      <c r="J6" s="10"/>
    </row>
    <row r="7" spans="1:10" x14ac:dyDescent="0.25">
      <c r="A7" s="38">
        <v>8</v>
      </c>
      <c r="B7" s="47">
        <v>659</v>
      </c>
      <c r="C7" s="47">
        <v>-0.47</v>
      </c>
      <c r="D7" s="47">
        <f t="shared" si="0"/>
        <v>6.4060279977734818E-3</v>
      </c>
      <c r="E7" s="47">
        <f t="shared" ref="E7:E38" si="6">D7^0.5</f>
        <v>8.0037666118981013E-2</v>
      </c>
      <c r="F7" s="47">
        <f t="shared" ref="F7:F38" si="7">C7/E7</f>
        <v>-5.8722351961302257</v>
      </c>
      <c r="G7" s="48">
        <f t="shared" ref="G7:G38" si="8">IF(F7&lt;0,2*_xlfn.NORM.S.DIST(F7,TRUE),2*(1-_xlfn.NORM.S.DIST(F7,TRUE)))</f>
        <v>4.2995815414191437E-9</v>
      </c>
      <c r="H7" s="48">
        <f t="shared" si="4"/>
        <v>6.8279276579721559E-9</v>
      </c>
      <c r="I7" s="9"/>
      <c r="J7" s="10"/>
    </row>
    <row r="8" spans="1:10" x14ac:dyDescent="0.25">
      <c r="A8" s="38">
        <v>9</v>
      </c>
      <c r="B8" s="47">
        <v>254</v>
      </c>
      <c r="C8" s="47">
        <v>0.08</v>
      </c>
      <c r="D8" s="47">
        <f t="shared" si="0"/>
        <v>1.5773428321459816E-2</v>
      </c>
      <c r="E8" s="47">
        <f t="shared" si="6"/>
        <v>0.12559230996147741</v>
      </c>
      <c r="F8" s="47">
        <f t="shared" si="7"/>
        <v>0.63698167526768312</v>
      </c>
      <c r="G8" s="48">
        <f t="shared" si="8"/>
        <v>0.52413677986750384</v>
      </c>
      <c r="H8" s="48">
        <f t="shared" si="4"/>
        <v>0.5247150094620201</v>
      </c>
      <c r="I8" s="9"/>
      <c r="J8" s="10"/>
    </row>
    <row r="9" spans="1:10" x14ac:dyDescent="0.25">
      <c r="A9" s="38">
        <v>10</v>
      </c>
      <c r="B9" s="47">
        <v>345</v>
      </c>
      <c r="C9" s="47">
        <v>0.06</v>
      </c>
      <c r="D9" s="47">
        <f t="shared" si="0"/>
        <v>1.1604698525372882E-2</v>
      </c>
      <c r="E9" s="47">
        <f t="shared" si="6"/>
        <v>0.10772510629084049</v>
      </c>
      <c r="F9" s="47">
        <f t="shared" si="7"/>
        <v>0.5569732262598992</v>
      </c>
      <c r="G9" s="48">
        <f t="shared" si="8"/>
        <v>0.57754572209318567</v>
      </c>
      <c r="H9" s="48">
        <f t="shared" si="4"/>
        <v>0.57790896213779319</v>
      </c>
      <c r="I9" s="9"/>
      <c r="J9" s="10"/>
    </row>
    <row r="10" spans="1:10" x14ac:dyDescent="0.25">
      <c r="A10" s="38">
        <v>11</v>
      </c>
      <c r="B10" s="47">
        <v>700</v>
      </c>
      <c r="C10" s="47">
        <v>7.0000000000000007E-2</v>
      </c>
      <c r="D10" s="47">
        <f t="shared" si="0"/>
        <v>5.7213057715923043E-3</v>
      </c>
      <c r="E10" s="47">
        <f t="shared" si="6"/>
        <v>7.5639313664207078E-2</v>
      </c>
      <c r="F10" s="47">
        <f t="shared" si="7"/>
        <v>0.92544467432316713</v>
      </c>
      <c r="G10" s="48">
        <f t="shared" si="8"/>
        <v>0.35473464975973457</v>
      </c>
      <c r="H10" s="48">
        <f t="shared" si="4"/>
        <v>0.35505449170697867</v>
      </c>
      <c r="I10" s="9"/>
      <c r="J10" s="10"/>
    </row>
    <row r="11" spans="1:10" x14ac:dyDescent="0.25">
      <c r="A11" s="38">
        <v>12</v>
      </c>
      <c r="B11" s="47">
        <v>469</v>
      </c>
      <c r="C11" s="47">
        <v>0.1</v>
      </c>
      <c r="D11" s="47">
        <f t="shared" si="0"/>
        <v>8.5501979244188963E-3</v>
      </c>
      <c r="E11" s="47">
        <f t="shared" si="6"/>
        <v>9.2467280291024551E-2</v>
      </c>
      <c r="F11" s="47">
        <f t="shared" si="7"/>
        <v>1.0814636235138262</v>
      </c>
      <c r="G11" s="48">
        <f t="shared" si="8"/>
        <v>0.27949093347052845</v>
      </c>
      <c r="H11" s="48">
        <f t="shared" si="4"/>
        <v>0.28004906497493698</v>
      </c>
      <c r="I11" s="9"/>
      <c r="J11" s="10"/>
    </row>
    <row r="12" spans="1:10" x14ac:dyDescent="0.25">
      <c r="A12" s="38">
        <v>13</v>
      </c>
      <c r="B12" s="47">
        <v>19501</v>
      </c>
      <c r="C12" s="47">
        <v>0</v>
      </c>
      <c r="D12" s="47">
        <f t="shared" si="0"/>
        <v>2.0511768627249884E-4</v>
      </c>
      <c r="E12" s="47">
        <f t="shared" si="6"/>
        <v>1.4321930256515665E-2</v>
      </c>
      <c r="F12" s="47">
        <f t="shared" si="7"/>
        <v>0</v>
      </c>
      <c r="G12" s="48">
        <f t="shared" si="8"/>
        <v>1</v>
      </c>
      <c r="H12" s="48">
        <f t="shared" si="4"/>
        <v>1</v>
      </c>
      <c r="I12" s="9"/>
      <c r="J12" s="10"/>
    </row>
    <row r="13" spans="1:10" x14ac:dyDescent="0.25">
      <c r="A13" s="38">
        <v>14</v>
      </c>
      <c r="B13" s="47">
        <v>7539</v>
      </c>
      <c r="C13" s="47">
        <v>0.23</v>
      </c>
      <c r="D13" s="47">
        <f t="shared" si="0"/>
        <v>5.3759305443897292E-4</v>
      </c>
      <c r="E13" s="47">
        <f t="shared" si="6"/>
        <v>2.318605301553011E-2</v>
      </c>
      <c r="F13" s="47">
        <f t="shared" si="7"/>
        <v>9.9197564952493256</v>
      </c>
      <c r="G13" s="48">
        <f t="shared" si="8"/>
        <v>0</v>
      </c>
      <c r="H13" s="48">
        <f t="shared" si="4"/>
        <v>4.7270485030123348E-23</v>
      </c>
      <c r="I13" s="9"/>
      <c r="J13" s="10"/>
    </row>
    <row r="14" spans="1:10" x14ac:dyDescent="0.25">
      <c r="A14" s="38">
        <v>17</v>
      </c>
      <c r="B14" s="47">
        <v>113</v>
      </c>
      <c r="C14" s="47">
        <v>0.05</v>
      </c>
      <c r="D14" s="47">
        <f t="shared" si="0"/>
        <v>3.5420752611018097E-2</v>
      </c>
      <c r="E14" s="47">
        <f t="shared" si="6"/>
        <v>0.18820401858360541</v>
      </c>
      <c r="F14" s="47">
        <f t="shared" si="7"/>
        <v>0.26566914126644231</v>
      </c>
      <c r="G14" s="48">
        <f t="shared" si="8"/>
        <v>0.79049403124404138</v>
      </c>
      <c r="H14" s="48">
        <f t="shared" si="4"/>
        <v>0.79098683030889272</v>
      </c>
      <c r="I14" s="9"/>
      <c r="J14" s="10"/>
    </row>
    <row r="15" spans="1:10" x14ac:dyDescent="0.25">
      <c r="A15" s="38">
        <v>18</v>
      </c>
      <c r="B15" s="47">
        <v>98</v>
      </c>
      <c r="C15" s="47">
        <v>0.28000000000000003</v>
      </c>
      <c r="D15" s="47">
        <f t="shared" si="0"/>
        <v>4.1632993197278909E-2</v>
      </c>
      <c r="E15" s="47">
        <f t="shared" si="6"/>
        <v>0.20404164574242903</v>
      </c>
      <c r="F15" s="47">
        <f t="shared" si="7"/>
        <v>1.3722688766853834</v>
      </c>
      <c r="G15" s="48">
        <f t="shared" si="8"/>
        <v>0.16997975069608318</v>
      </c>
      <c r="H15" s="48">
        <f t="shared" si="4"/>
        <v>0.17317766304227014</v>
      </c>
      <c r="I15" s="9"/>
      <c r="J15" s="10"/>
    </row>
    <row r="16" spans="1:10" x14ac:dyDescent="0.25">
      <c r="A16" s="38">
        <v>23</v>
      </c>
      <c r="B16" s="47">
        <v>1792</v>
      </c>
      <c r="C16" s="47">
        <v>0.25</v>
      </c>
      <c r="D16" s="47">
        <f t="shared" si="0"/>
        <v>2.2670590582601754E-3</v>
      </c>
      <c r="E16" s="47">
        <f t="shared" si="6"/>
        <v>4.7613643614621379E-2</v>
      </c>
      <c r="F16" s="47">
        <f t="shared" si="7"/>
        <v>5.2505958591085236</v>
      </c>
      <c r="G16" s="48">
        <f t="shared" si="8"/>
        <v>1.51607981724311E-7</v>
      </c>
      <c r="H16" s="48">
        <f t="shared" si="4"/>
        <v>1.6967843833743383E-7</v>
      </c>
      <c r="I16" s="9"/>
      <c r="J16" s="10"/>
    </row>
    <row r="17" spans="1:10" x14ac:dyDescent="0.25">
      <c r="A17" s="74">
        <v>24</v>
      </c>
      <c r="B17" s="47">
        <v>125</v>
      </c>
      <c r="C17" s="47">
        <v>-0.42</v>
      </c>
      <c r="D17" s="47">
        <f t="shared" si="0"/>
        <v>3.3434146341463418E-2</v>
      </c>
      <c r="E17" s="47">
        <f t="shared" si="6"/>
        <v>0.18285006519403654</v>
      </c>
      <c r="F17" s="47">
        <f t="shared" si="7"/>
        <v>-2.2969639062163036</v>
      </c>
      <c r="G17" s="62">
        <f t="shared" si="8"/>
        <v>2.1620828828555982E-2</v>
      </c>
      <c r="H17" s="48">
        <f t="shared" si="4"/>
        <v>2.3311562216729535E-2</v>
      </c>
      <c r="I17" s="9" t="s">
        <v>56</v>
      </c>
      <c r="J17" s="10"/>
    </row>
    <row r="18" spans="1:10" x14ac:dyDescent="0.25">
      <c r="A18" s="38">
        <v>25</v>
      </c>
      <c r="B18" s="47">
        <v>4709</v>
      </c>
      <c r="C18" s="47">
        <v>0.03</v>
      </c>
      <c r="D18" s="47">
        <f t="shared" si="0"/>
        <v>8.4962845241222721E-4</v>
      </c>
      <c r="E18" s="47">
        <f t="shared" si="6"/>
        <v>2.9148386789190017E-2</v>
      </c>
      <c r="F18" s="47">
        <f t="shared" si="7"/>
        <v>1.0292164783241387</v>
      </c>
      <c r="G18" s="48">
        <f t="shared" si="8"/>
        <v>0.30337796063724309</v>
      </c>
      <c r="H18" s="48">
        <f t="shared" si="4"/>
        <v>0.30343084347327753</v>
      </c>
      <c r="I18" s="9"/>
      <c r="J18" s="10"/>
    </row>
    <row r="19" spans="1:10" x14ac:dyDescent="0.25">
      <c r="A19" s="38">
        <v>26</v>
      </c>
      <c r="B19" s="47">
        <v>91</v>
      </c>
      <c r="C19" s="47">
        <v>-0.09</v>
      </c>
      <c r="D19" s="47">
        <f t="shared" si="0"/>
        <v>4.4047055191999016E-2</v>
      </c>
      <c r="E19" s="47">
        <f t="shared" si="6"/>
        <v>0.20987390307515372</v>
      </c>
      <c r="F19" s="47">
        <f t="shared" si="7"/>
        <v>-0.42882892385039367</v>
      </c>
      <c r="G19" s="48">
        <f t="shared" si="8"/>
        <v>0.66804772816317004</v>
      </c>
      <c r="H19" s="48">
        <f t="shared" si="4"/>
        <v>0.66908391101517539</v>
      </c>
      <c r="I19" s="9"/>
      <c r="J19" s="10"/>
    </row>
    <row r="20" spans="1:10" x14ac:dyDescent="0.25">
      <c r="A20" s="38">
        <v>30</v>
      </c>
      <c r="B20" s="52">
        <v>454</v>
      </c>
      <c r="C20" s="52">
        <v>0.19</v>
      </c>
      <c r="D20" s="52">
        <f t="shared" si="0"/>
        <v>8.8904399438618394E-3</v>
      </c>
      <c r="E20" s="52">
        <f t="shared" si="6"/>
        <v>9.4289129510574221E-2</v>
      </c>
      <c r="F20" s="52">
        <f t="shared" si="7"/>
        <v>2.0150785248122598</v>
      </c>
      <c r="G20" s="53">
        <f t="shared" si="8"/>
        <v>4.389642199090682E-2</v>
      </c>
      <c r="H20" s="48">
        <f t="shared" si="4"/>
        <v>4.4487960003675386E-2</v>
      </c>
      <c r="I20" s="9"/>
      <c r="J20" s="10"/>
    </row>
    <row r="21" spans="1:10" x14ac:dyDescent="0.25">
      <c r="A21" s="47">
        <v>31</v>
      </c>
      <c r="B21" s="47">
        <v>212</v>
      </c>
      <c r="C21" s="47">
        <v>-0.25</v>
      </c>
      <c r="D21" s="47">
        <f t="shared" si="0"/>
        <v>1.9165543575920933E-2</v>
      </c>
      <c r="E21" s="47">
        <f t="shared" si="6"/>
        <v>0.13843967486208905</v>
      </c>
      <c r="F21" s="47">
        <f t="shared" si="7"/>
        <v>-1.8058407046176987</v>
      </c>
      <c r="G21" s="62">
        <f t="shared" si="8"/>
        <v>7.0943225301455262E-2</v>
      </c>
      <c r="H21" s="48">
        <f t="shared" si="4"/>
        <v>7.2375173581712804E-2</v>
      </c>
      <c r="I21" s="72" t="s">
        <v>57</v>
      </c>
      <c r="J21" s="10"/>
    </row>
    <row r="22" spans="1:10" x14ac:dyDescent="0.25">
      <c r="A22" s="47">
        <v>36</v>
      </c>
      <c r="B22" s="47">
        <v>36</v>
      </c>
      <c r="C22" s="47">
        <v>0.15</v>
      </c>
      <c r="D22" s="47">
        <f t="shared" si="0"/>
        <v>0.11177287581699345</v>
      </c>
      <c r="E22" s="47">
        <f t="shared" si="6"/>
        <v>0.33432450675502901</v>
      </c>
      <c r="F22" s="47">
        <f t="shared" si="7"/>
        <v>0.44866588290492904</v>
      </c>
      <c r="G22" s="48">
        <f t="shared" si="8"/>
        <v>0.65367269947660134</v>
      </c>
      <c r="H22" s="48">
        <f t="shared" si="4"/>
        <v>0.65651926152744644</v>
      </c>
      <c r="I22" s="9"/>
      <c r="J22" s="10"/>
    </row>
    <row r="23" spans="1:10" x14ac:dyDescent="0.25">
      <c r="A23" s="38">
        <v>38</v>
      </c>
      <c r="B23" s="65">
        <v>278</v>
      </c>
      <c r="C23" s="65">
        <v>-0.44</v>
      </c>
      <c r="D23" s="65">
        <f t="shared" si="0"/>
        <v>1.5089938483995414E-2</v>
      </c>
      <c r="E23" s="65">
        <f t="shared" si="6"/>
        <v>0.12284111072436382</v>
      </c>
      <c r="F23" s="65">
        <f t="shared" si="7"/>
        <v>-3.5818627608088871</v>
      </c>
      <c r="G23" s="66">
        <f t="shared" si="8"/>
        <v>3.411530054619793E-4</v>
      </c>
      <c r="H23" s="48">
        <f t="shared" si="4"/>
        <v>4.030787925523288E-4</v>
      </c>
      <c r="I23" s="9"/>
      <c r="J23" s="10"/>
    </row>
    <row r="24" spans="1:10" x14ac:dyDescent="0.25">
      <c r="A24" s="38">
        <v>39</v>
      </c>
      <c r="B24" s="65">
        <v>276</v>
      </c>
      <c r="C24" s="65">
        <v>-0.02</v>
      </c>
      <c r="D24" s="65">
        <f t="shared" si="0"/>
        <v>1.4494213477203005E-2</v>
      </c>
      <c r="E24" s="65">
        <f t="shared" si="6"/>
        <v>0.12039191616218675</v>
      </c>
      <c r="F24" s="65">
        <f t="shared" si="7"/>
        <v>-0.1661241106342794</v>
      </c>
      <c r="G24" s="66">
        <f t="shared" si="8"/>
        <v>0.86805928024314594</v>
      </c>
      <c r="H24" s="48">
        <f t="shared" si="4"/>
        <v>0.86818179530769679</v>
      </c>
      <c r="I24" s="9"/>
      <c r="J24" s="10"/>
    </row>
    <row r="25" spans="1:10" ht="15.75" thickBot="1" x14ac:dyDescent="0.3">
      <c r="A25" s="74">
        <v>40</v>
      </c>
      <c r="B25" s="65">
        <v>165</v>
      </c>
      <c r="C25" s="65">
        <v>0.17</v>
      </c>
      <c r="D25" s="65">
        <f t="shared" si="0"/>
        <v>2.4419724855921175E-2</v>
      </c>
      <c r="E25" s="65">
        <f t="shared" si="6"/>
        <v>0.15626811848845296</v>
      </c>
      <c r="F25" s="65">
        <f t="shared" si="7"/>
        <v>1.0878738519691189</v>
      </c>
      <c r="G25" s="67">
        <f t="shared" si="8"/>
        <v>0.27665080091664707</v>
      </c>
      <c r="H25" s="59">
        <f t="shared" si="4"/>
        <v>0.27825674679756152</v>
      </c>
      <c r="I25" s="9" t="s">
        <v>61</v>
      </c>
      <c r="J25" s="10"/>
    </row>
    <row r="26" spans="1:10" x14ac:dyDescent="0.25">
      <c r="A26" s="64">
        <v>1</v>
      </c>
      <c r="B26" s="56">
        <v>541</v>
      </c>
      <c r="C26" s="56">
        <v>0.03</v>
      </c>
      <c r="D26" s="56">
        <f t="shared" si="0"/>
        <v>7.3953851007719507E-3</v>
      </c>
      <c r="E26" s="56">
        <f t="shared" si="6"/>
        <v>8.5996424930179227E-2</v>
      </c>
      <c r="F26" s="56">
        <f t="shared" si="7"/>
        <v>0.34885171127005682</v>
      </c>
      <c r="G26" s="57">
        <f t="shared" si="8"/>
        <v>0.72720063917813205</v>
      </c>
      <c r="H26" s="55">
        <f t="shared" si="4"/>
        <v>0.72733686846137835</v>
      </c>
      <c r="I26" s="6"/>
      <c r="J26" s="7"/>
    </row>
    <row r="27" spans="1:10" x14ac:dyDescent="0.25">
      <c r="A27" s="38">
        <v>6</v>
      </c>
      <c r="B27" s="63">
        <v>375</v>
      </c>
      <c r="C27" s="54">
        <v>0.01</v>
      </c>
      <c r="D27" s="54">
        <f t="shared" si="0"/>
        <v>1.0666934763181412E-2</v>
      </c>
      <c r="E27" s="54">
        <f t="shared" si="6"/>
        <v>0.10328085380738006</v>
      </c>
      <c r="F27" s="54">
        <f t="shared" si="7"/>
        <v>9.682336688124317E-2</v>
      </c>
      <c r="G27" s="55">
        <f t="shared" si="8"/>
        <v>0.92286666702838138</v>
      </c>
      <c r="H27" s="48">
        <f t="shared" si="4"/>
        <v>0.92291866916368859</v>
      </c>
      <c r="I27" s="416" t="s">
        <v>58</v>
      </c>
      <c r="J27" s="417"/>
    </row>
    <row r="28" spans="1:10" x14ac:dyDescent="0.25">
      <c r="A28" s="38">
        <v>7</v>
      </c>
      <c r="B28" s="63">
        <v>225</v>
      </c>
      <c r="C28" s="54">
        <v>0.19</v>
      </c>
      <c r="D28" s="54">
        <f t="shared" si="0"/>
        <v>1.7939661185849526E-2</v>
      </c>
      <c r="E28" s="54">
        <f t="shared" si="6"/>
        <v>0.13393902040051484</v>
      </c>
      <c r="F28" s="54">
        <f t="shared" si="7"/>
        <v>1.4185559923601598</v>
      </c>
      <c r="G28" s="55">
        <f t="shared" si="8"/>
        <v>0.15602850363762499</v>
      </c>
      <c r="H28" s="48">
        <f t="shared" si="4"/>
        <v>0.15742453888438321</v>
      </c>
      <c r="I28" s="416"/>
      <c r="J28" s="417"/>
    </row>
    <row r="29" spans="1:10" x14ac:dyDescent="0.25">
      <c r="A29" s="38">
        <v>8</v>
      </c>
      <c r="B29" s="47">
        <v>204</v>
      </c>
      <c r="C29" s="47">
        <v>0.04</v>
      </c>
      <c r="D29" s="47">
        <f t="shared" si="0"/>
        <v>1.9615763929334111E-2</v>
      </c>
      <c r="E29" s="47">
        <f t="shared" si="6"/>
        <v>0.14005628843195192</v>
      </c>
      <c r="F29" s="47">
        <f t="shared" si="7"/>
        <v>0.28559945753120891</v>
      </c>
      <c r="G29" s="48">
        <f t="shared" si="8"/>
        <v>0.77518491898620256</v>
      </c>
      <c r="H29" s="48">
        <f t="shared" si="4"/>
        <v>0.77547756312831662</v>
      </c>
      <c r="I29" s="9"/>
      <c r="J29" s="10"/>
    </row>
    <row r="30" spans="1:10" x14ac:dyDescent="0.25">
      <c r="A30" s="38">
        <v>10</v>
      </c>
      <c r="B30" s="47">
        <v>4644</v>
      </c>
      <c r="C30" s="47">
        <v>-0.04</v>
      </c>
      <c r="D30" s="47">
        <f t="shared" si="0"/>
        <v>8.6167112173945635E-4</v>
      </c>
      <c r="E30" s="47">
        <f t="shared" si="6"/>
        <v>2.9354235158481925E-2</v>
      </c>
      <c r="F30" s="47">
        <f t="shared" si="7"/>
        <v>-1.3626653797669117</v>
      </c>
      <c r="G30" s="48">
        <f t="shared" si="8"/>
        <v>0.17298799346785451</v>
      </c>
      <c r="H30" s="48">
        <f t="shared" si="4"/>
        <v>0.17305409595479618</v>
      </c>
      <c r="I30" s="9"/>
      <c r="J30" s="10"/>
    </row>
    <row r="31" spans="1:10" x14ac:dyDescent="0.25">
      <c r="A31" s="38">
        <v>12</v>
      </c>
      <c r="B31" s="47">
        <v>797</v>
      </c>
      <c r="C31" s="47">
        <v>0.18</v>
      </c>
      <c r="D31" s="47">
        <f t="shared" si="0"/>
        <v>5.0595752941454981E-3</v>
      </c>
      <c r="E31" s="47">
        <f t="shared" si="6"/>
        <v>7.1130691646753286E-2</v>
      </c>
      <c r="F31" s="47">
        <f t="shared" si="7"/>
        <v>2.5305532089285676</v>
      </c>
      <c r="G31" s="48">
        <f t="shared" si="8"/>
        <v>1.1388281032221004E-2</v>
      </c>
      <c r="H31" s="48">
        <f t="shared" si="4"/>
        <v>1.1580173213830317E-2</v>
      </c>
      <c r="I31" s="9"/>
      <c r="J31" s="10"/>
    </row>
    <row r="32" spans="1:10" x14ac:dyDescent="0.25">
      <c r="A32" s="38">
        <v>13</v>
      </c>
      <c r="B32" s="47">
        <v>1360</v>
      </c>
      <c r="C32" s="47">
        <v>0.19</v>
      </c>
      <c r="D32" s="47">
        <f t="shared" si="0"/>
        <v>2.9677596811920645E-3</v>
      </c>
      <c r="E32" s="47">
        <f t="shared" si="6"/>
        <v>5.447714824760988E-2</v>
      </c>
      <c r="F32" s="47">
        <f t="shared" si="7"/>
        <v>3.4877009188588728</v>
      </c>
      <c r="G32" s="48">
        <f t="shared" si="8"/>
        <v>4.8719272079833509E-4</v>
      </c>
      <c r="H32" s="48">
        <f t="shared" si="4"/>
        <v>5.0274729541470095E-4</v>
      </c>
      <c r="I32" s="9"/>
      <c r="J32" s="10"/>
    </row>
    <row r="33" spans="1:10" x14ac:dyDescent="0.25">
      <c r="A33" s="38">
        <v>14</v>
      </c>
      <c r="B33" s="47">
        <v>1144</v>
      </c>
      <c r="C33" s="47">
        <v>0.23</v>
      </c>
      <c r="D33" s="47">
        <f t="shared" si="0"/>
        <v>3.5428257381847576E-3</v>
      </c>
      <c r="E33" s="47">
        <f t="shared" si="6"/>
        <v>5.9521640923152964E-2</v>
      </c>
      <c r="F33" s="47">
        <f t="shared" si="7"/>
        <v>3.8641407802743171</v>
      </c>
      <c r="G33" s="48">
        <f t="shared" si="8"/>
        <v>1.114809155549068E-4</v>
      </c>
      <c r="H33" s="48">
        <f t="shared" si="4"/>
        <v>1.1775356137715317E-4</v>
      </c>
      <c r="I33" s="9"/>
      <c r="J33" s="10"/>
    </row>
    <row r="34" spans="1:10" x14ac:dyDescent="0.25">
      <c r="A34" s="74">
        <v>15</v>
      </c>
      <c r="B34" s="47">
        <v>198</v>
      </c>
      <c r="C34" s="47">
        <v>0.4</v>
      </c>
      <c r="D34" s="47">
        <f t="shared" si="0"/>
        <v>2.1018346732632448E-2</v>
      </c>
      <c r="E34" s="47">
        <f t="shared" si="6"/>
        <v>0.14497705588344814</v>
      </c>
      <c r="F34" s="47">
        <f t="shared" si="7"/>
        <v>2.759057269872919</v>
      </c>
      <c r="G34" s="62">
        <f t="shared" si="8"/>
        <v>5.7968375066359545E-3</v>
      </c>
      <c r="H34" s="48">
        <f t="shared" si="4"/>
        <v>6.3460363767277074E-3</v>
      </c>
      <c r="I34" s="9" t="s">
        <v>59</v>
      </c>
      <c r="J34" s="10"/>
    </row>
    <row r="35" spans="1:10" x14ac:dyDescent="0.25">
      <c r="A35" s="74">
        <v>16</v>
      </c>
      <c r="B35" s="47">
        <v>52</v>
      </c>
      <c r="C35" s="47">
        <v>-0.78</v>
      </c>
      <c r="D35" s="47">
        <f t="shared" ref="D35:D65" si="9">4/B35+C35^2/(B35-2)</f>
        <v>8.9091076923076926E-2</v>
      </c>
      <c r="E35" s="47">
        <f t="shared" si="6"/>
        <v>0.29848128404152402</v>
      </c>
      <c r="F35" s="47">
        <f t="shared" si="7"/>
        <v>-2.6132291761767155</v>
      </c>
      <c r="G35" s="62">
        <f t="shared" si="8"/>
        <v>8.9691136625390661E-3</v>
      </c>
      <c r="H35" s="48">
        <f t="shared" si="4"/>
        <v>1.18167891198495E-2</v>
      </c>
      <c r="I35" s="9" t="s">
        <v>59</v>
      </c>
      <c r="J35" s="10"/>
    </row>
    <row r="36" spans="1:10" x14ac:dyDescent="0.25">
      <c r="A36" s="38">
        <v>17</v>
      </c>
      <c r="B36" s="47">
        <v>70</v>
      </c>
      <c r="C36" s="47">
        <v>0.38</v>
      </c>
      <c r="D36" s="47">
        <f t="shared" si="9"/>
        <v>5.9266386554621846E-2</v>
      </c>
      <c r="E36" s="47">
        <f t="shared" si="6"/>
        <v>0.2434468865165908</v>
      </c>
      <c r="F36" s="47">
        <f t="shared" si="7"/>
        <v>1.5609154236363716</v>
      </c>
      <c r="G36" s="48">
        <f t="shared" si="8"/>
        <v>0.11854370764959965</v>
      </c>
      <c r="H36" s="48">
        <f t="shared" si="4"/>
        <v>0.12318600403191712</v>
      </c>
      <c r="I36" s="9"/>
      <c r="J36" s="10"/>
    </row>
    <row r="37" spans="1:10" x14ac:dyDescent="0.25">
      <c r="A37" s="38">
        <v>19</v>
      </c>
      <c r="B37" s="47">
        <v>306</v>
      </c>
      <c r="C37" s="47">
        <v>0.28000000000000003</v>
      </c>
      <c r="D37" s="47">
        <f t="shared" si="9"/>
        <v>1.3329790161678706E-2</v>
      </c>
      <c r="E37" s="47">
        <f t="shared" si="6"/>
        <v>0.11545471043521224</v>
      </c>
      <c r="F37" s="47">
        <f t="shared" si="7"/>
        <v>2.4251933848738276</v>
      </c>
      <c r="G37" s="48">
        <f t="shared" si="8"/>
        <v>1.5300234096500498E-2</v>
      </c>
      <c r="H37" s="48">
        <f t="shared" si="4"/>
        <v>1.5882535884642796E-2</v>
      </c>
      <c r="I37" s="9"/>
      <c r="J37" s="10"/>
    </row>
    <row r="38" spans="1:10" x14ac:dyDescent="0.25">
      <c r="A38" s="74">
        <v>20</v>
      </c>
      <c r="B38" s="50">
        <v>467</v>
      </c>
      <c r="C38" s="47">
        <v>0.21</v>
      </c>
      <c r="D38" s="47">
        <f t="shared" si="9"/>
        <v>8.6601492021827729E-3</v>
      </c>
      <c r="E38" s="47">
        <f t="shared" si="6"/>
        <v>9.3059922642256543E-2</v>
      </c>
      <c r="F38" s="47">
        <f t="shared" si="7"/>
        <v>2.2566105154340996</v>
      </c>
      <c r="G38" s="49">
        <f t="shared" si="8"/>
        <v>2.4032422724648894E-2</v>
      </c>
      <c r="H38" s="48">
        <f t="shared" si="4"/>
        <v>2.4495942384382224E-2</v>
      </c>
      <c r="I38" s="9" t="s">
        <v>48</v>
      </c>
      <c r="J38" s="10"/>
    </row>
    <row r="39" spans="1:10" x14ac:dyDescent="0.25">
      <c r="A39" s="38">
        <v>21</v>
      </c>
      <c r="B39" s="50">
        <v>122</v>
      </c>
      <c r="C39" s="47">
        <v>0.28999999999999998</v>
      </c>
      <c r="D39" s="47">
        <f t="shared" si="9"/>
        <v>3.3487718579234972E-2</v>
      </c>
      <c r="E39" s="47">
        <f t="shared" ref="E39:E65" si="10">D39^0.5</f>
        <v>0.18299649881687619</v>
      </c>
      <c r="F39" s="47">
        <f t="shared" ref="F39:F65" si="11">C39/E39</f>
        <v>1.5847297728368113</v>
      </c>
      <c r="G39" s="51">
        <f t="shared" ref="G39:G65" si="12">IF(F39&lt;0,2*_xlfn.NORM.S.DIST(F39,TRUE),2*(1-_xlfn.NORM.S.DIST(F39,TRUE)))</f>
        <v>0.11302774430282514</v>
      </c>
      <c r="H39" s="48">
        <f t="shared" si="4"/>
        <v>0.11565959397663203</v>
      </c>
      <c r="I39" s="9"/>
      <c r="J39" s="10"/>
    </row>
    <row r="40" spans="1:10" x14ac:dyDescent="0.25">
      <c r="A40" s="38">
        <v>22</v>
      </c>
      <c r="B40" s="50">
        <v>202</v>
      </c>
      <c r="C40" s="47">
        <v>0.36</v>
      </c>
      <c r="D40" s="47">
        <f t="shared" si="9"/>
        <v>2.0449980198019801E-2</v>
      </c>
      <c r="E40" s="47">
        <f t="shared" si="10"/>
        <v>0.14300342722473403</v>
      </c>
      <c r="F40" s="47">
        <f t="shared" si="11"/>
        <v>2.5174221834155732</v>
      </c>
      <c r="G40" s="51">
        <f t="shared" si="12"/>
        <v>1.1821708018589838E-2</v>
      </c>
      <c r="H40" s="48">
        <f t="shared" si="4"/>
        <v>1.2606269261308011E-2</v>
      </c>
      <c r="I40" s="9"/>
      <c r="J40" s="10"/>
    </row>
    <row r="41" spans="1:10" x14ac:dyDescent="0.25">
      <c r="A41" s="38">
        <v>23</v>
      </c>
      <c r="B41" s="47">
        <v>3136</v>
      </c>
      <c r="C41" s="47">
        <v>7.0000000000000007E-2</v>
      </c>
      <c r="D41" s="47">
        <f t="shared" si="9"/>
        <v>1.2770737012099032E-3</v>
      </c>
      <c r="E41" s="47">
        <f t="shared" si="10"/>
        <v>3.5736167970417634E-2</v>
      </c>
      <c r="F41" s="47">
        <f t="shared" si="11"/>
        <v>1.9587998371270792</v>
      </c>
      <c r="G41" s="48">
        <f t="shared" si="12"/>
        <v>5.0136232683944293E-2</v>
      </c>
      <c r="H41" s="48">
        <f t="shared" si="4"/>
        <v>5.0224788914566325E-2</v>
      </c>
      <c r="I41" s="9"/>
      <c r="J41" s="10"/>
    </row>
    <row r="42" spans="1:10" x14ac:dyDescent="0.25">
      <c r="A42" s="74">
        <v>26</v>
      </c>
      <c r="B42" s="47">
        <v>117</v>
      </c>
      <c r="C42" s="47">
        <v>0.24</v>
      </c>
      <c r="D42" s="47">
        <f t="shared" si="9"/>
        <v>3.4688903753251579E-2</v>
      </c>
      <c r="E42" s="47">
        <f t="shared" si="10"/>
        <v>0.18624957383374485</v>
      </c>
      <c r="F42" s="47">
        <f t="shared" si="11"/>
        <v>1.2885935525105432</v>
      </c>
      <c r="G42" s="62">
        <f t="shared" si="12"/>
        <v>0.19753942608340713</v>
      </c>
      <c r="H42" s="48">
        <f t="shared" si="4"/>
        <v>0.20012579081534529</v>
      </c>
      <c r="I42" s="9" t="s">
        <v>62</v>
      </c>
      <c r="J42" s="10"/>
    </row>
    <row r="43" spans="1:10" x14ac:dyDescent="0.25">
      <c r="A43" s="38">
        <v>24</v>
      </c>
      <c r="B43" s="47">
        <v>1404</v>
      </c>
      <c r="C43" s="47">
        <v>-0.06</v>
      </c>
      <c r="D43" s="47">
        <f t="shared" si="9"/>
        <v>2.8515706093452174E-3</v>
      </c>
      <c r="E43" s="47">
        <f t="shared" si="10"/>
        <v>5.3400099338345969E-2</v>
      </c>
      <c r="F43" s="47">
        <f t="shared" si="11"/>
        <v>-1.1235934154323701</v>
      </c>
      <c r="G43" s="48">
        <f t="shared" si="12"/>
        <v>0.26118555075902244</v>
      </c>
      <c r="H43" s="48">
        <f t="shared" si="4"/>
        <v>0.26137790423638391</v>
      </c>
      <c r="I43" s="9"/>
      <c r="J43" s="10"/>
    </row>
    <row r="44" spans="1:10" x14ac:dyDescent="0.25">
      <c r="A44" s="38">
        <v>28</v>
      </c>
      <c r="B44" s="47">
        <v>83</v>
      </c>
      <c r="C44" s="47">
        <v>0.11</v>
      </c>
      <c r="D44" s="47">
        <f t="shared" si="9"/>
        <v>4.8342153800386735E-2</v>
      </c>
      <c r="E44" s="47">
        <f t="shared" si="10"/>
        <v>0.21986849205920056</v>
      </c>
      <c r="F44" s="47">
        <f t="shared" si="11"/>
        <v>0.50029906045101735</v>
      </c>
      <c r="G44" s="48">
        <f t="shared" si="12"/>
        <v>0.61686451556736843</v>
      </c>
      <c r="H44" s="48">
        <f t="shared" si="4"/>
        <v>0.61822110409588882</v>
      </c>
      <c r="I44" s="9"/>
      <c r="J44" s="10"/>
    </row>
    <row r="45" spans="1:10" x14ac:dyDescent="0.25">
      <c r="A45" s="38">
        <v>29</v>
      </c>
      <c r="B45" s="47">
        <v>54</v>
      </c>
      <c r="C45" s="47">
        <v>0.16</v>
      </c>
      <c r="D45" s="47">
        <f t="shared" si="9"/>
        <v>7.4566381766381765E-2</v>
      </c>
      <c r="E45" s="47">
        <f t="shared" si="10"/>
        <v>0.27306845619071746</v>
      </c>
      <c r="F45" s="47">
        <f t="shared" si="11"/>
        <v>0.58593366012313131</v>
      </c>
      <c r="G45" s="48">
        <f t="shared" si="12"/>
        <v>0.55792009644432561</v>
      </c>
      <c r="H45" s="48">
        <f t="shared" si="4"/>
        <v>0.56045480811880832</v>
      </c>
      <c r="I45" s="9"/>
      <c r="J45" s="10"/>
    </row>
    <row r="46" spans="1:10" x14ac:dyDescent="0.25">
      <c r="A46" s="38">
        <v>31</v>
      </c>
      <c r="B46" s="47">
        <v>187</v>
      </c>
      <c r="C46" s="47">
        <v>0.91</v>
      </c>
      <c r="D46" s="47">
        <f t="shared" si="9"/>
        <v>2.5866590547767018E-2</v>
      </c>
      <c r="E46" s="47">
        <f t="shared" si="10"/>
        <v>0.1608309377817807</v>
      </c>
      <c r="F46" s="47">
        <f t="shared" si="11"/>
        <v>5.6581153635671138</v>
      </c>
      <c r="G46" s="48">
        <f t="shared" si="12"/>
        <v>1.5304425282636203E-8</v>
      </c>
      <c r="H46" s="48">
        <f t="shared" si="4"/>
        <v>5.7416148794454896E-8</v>
      </c>
      <c r="I46" s="9"/>
      <c r="J46" s="10"/>
    </row>
    <row r="47" spans="1:10" x14ac:dyDescent="0.25">
      <c r="A47" s="38">
        <v>33</v>
      </c>
      <c r="B47" s="47">
        <v>101</v>
      </c>
      <c r="C47" s="47">
        <v>0.14000000000000001</v>
      </c>
      <c r="D47" s="47">
        <f t="shared" si="9"/>
        <v>3.9801940194019406E-2</v>
      </c>
      <c r="E47" s="47">
        <f t="shared" si="10"/>
        <v>0.19950423603026429</v>
      </c>
      <c r="F47" s="47">
        <f t="shared" si="11"/>
        <v>0.70173948576591805</v>
      </c>
      <c r="G47" s="48">
        <f t="shared" si="12"/>
        <v>0.48284164355514747</v>
      </c>
      <c r="H47" s="48">
        <f t="shared" si="4"/>
        <v>0.48448808941040156</v>
      </c>
      <c r="I47" s="9"/>
      <c r="J47" s="10"/>
    </row>
    <row r="48" spans="1:10" x14ac:dyDescent="0.25">
      <c r="A48" s="38">
        <v>34</v>
      </c>
      <c r="B48" s="47">
        <v>94</v>
      </c>
      <c r="C48" s="47">
        <v>0.16</v>
      </c>
      <c r="D48" s="47">
        <f t="shared" si="9"/>
        <v>4.2831452358926922E-2</v>
      </c>
      <c r="E48" s="47">
        <f t="shared" si="10"/>
        <v>0.2069576100531868</v>
      </c>
      <c r="F48" s="47">
        <f t="shared" si="11"/>
        <v>0.77310517819992708</v>
      </c>
      <c r="G48" s="48">
        <f t="shared" si="12"/>
        <v>0.43946013680161533</v>
      </c>
      <c r="H48" s="48">
        <f t="shared" si="4"/>
        <v>0.44144196064418451</v>
      </c>
      <c r="I48" s="9"/>
      <c r="J48" s="10"/>
    </row>
    <row r="49" spans="1:10" x14ac:dyDescent="0.25">
      <c r="A49" s="38">
        <v>37</v>
      </c>
      <c r="B49" s="47">
        <v>52</v>
      </c>
      <c r="C49" s="47">
        <v>1.2</v>
      </c>
      <c r="D49" s="47">
        <f t="shared" si="9"/>
        <v>0.10572307692307692</v>
      </c>
      <c r="E49" s="47">
        <f t="shared" si="10"/>
        <v>0.32515085256397058</v>
      </c>
      <c r="F49" s="47">
        <f t="shared" si="11"/>
        <v>3.690594659486278</v>
      </c>
      <c r="G49" s="48">
        <f t="shared" si="12"/>
        <v>2.2373041120737902E-4</v>
      </c>
      <c r="H49" s="48">
        <f t="shared" si="4"/>
        <v>5.5290683864016104E-4</v>
      </c>
      <c r="I49" s="9"/>
      <c r="J49" s="10"/>
    </row>
    <row r="50" spans="1:10" ht="15.75" thickBot="1" x14ac:dyDescent="0.3">
      <c r="A50" s="44">
        <v>40</v>
      </c>
      <c r="B50" s="58">
        <v>542</v>
      </c>
      <c r="C50" s="58">
        <v>-0.26</v>
      </c>
      <c r="D50" s="58">
        <f t="shared" si="9"/>
        <v>7.5052589859231928E-3</v>
      </c>
      <c r="E50" s="58">
        <f t="shared" si="10"/>
        <v>8.6632897827114114E-2</v>
      </c>
      <c r="F50" s="58">
        <f t="shared" si="11"/>
        <v>-3.0011693770057173</v>
      </c>
      <c r="G50" s="59">
        <f t="shared" si="12"/>
        <v>2.6894492220177614E-3</v>
      </c>
      <c r="H50" s="59">
        <f t="shared" si="4"/>
        <v>2.8137503216045146E-3</v>
      </c>
      <c r="I50" s="11"/>
      <c r="J50" s="18"/>
    </row>
    <row r="51" spans="1:10" x14ac:dyDescent="0.25">
      <c r="A51" s="64">
        <v>1</v>
      </c>
      <c r="B51" s="56">
        <v>588</v>
      </c>
      <c r="C51" s="56">
        <v>0.21</v>
      </c>
      <c r="D51" s="56">
        <f t="shared" si="9"/>
        <v>6.8779770611316193E-3</v>
      </c>
      <c r="E51" s="56">
        <f t="shared" si="10"/>
        <v>8.2933570169935522E-2</v>
      </c>
      <c r="F51" s="56">
        <f t="shared" si="11"/>
        <v>2.5321471096649795</v>
      </c>
      <c r="G51" s="57">
        <f t="shared" si="12"/>
        <v>1.1336641784947421E-2</v>
      </c>
      <c r="H51" s="55">
        <f t="shared" si="4"/>
        <v>1.1596677953723308E-2</v>
      </c>
      <c r="I51" s="6"/>
      <c r="J51" s="7"/>
    </row>
    <row r="52" spans="1:10" x14ac:dyDescent="0.25">
      <c r="A52" s="74">
        <v>2</v>
      </c>
      <c r="B52" s="47">
        <v>80</v>
      </c>
      <c r="C52" s="47">
        <v>0.2</v>
      </c>
      <c r="D52" s="47">
        <f t="shared" si="9"/>
        <v>5.0512820512820515E-2</v>
      </c>
      <c r="E52" s="47">
        <f t="shared" si="10"/>
        <v>0.22475057399886772</v>
      </c>
      <c r="F52" s="47">
        <f t="shared" si="11"/>
        <v>0.8898753691325727</v>
      </c>
      <c r="G52" s="49">
        <f t="shared" si="12"/>
        <v>0.37353281092874635</v>
      </c>
      <c r="H52" s="48">
        <f t="shared" si="4"/>
        <v>0.37626925261289956</v>
      </c>
      <c r="I52" s="9" t="s">
        <v>49</v>
      </c>
      <c r="J52" s="10"/>
    </row>
    <row r="53" spans="1:10" x14ac:dyDescent="0.25">
      <c r="A53" s="38">
        <v>3</v>
      </c>
      <c r="B53" s="47">
        <v>208</v>
      </c>
      <c r="C53" s="47">
        <v>1.0900000000000001</v>
      </c>
      <c r="D53" s="47">
        <f t="shared" si="9"/>
        <v>2.4998244958924574E-2</v>
      </c>
      <c r="E53" s="47">
        <f t="shared" si="10"/>
        <v>0.15810833298382654</v>
      </c>
      <c r="F53" s="47">
        <f t="shared" si="11"/>
        <v>6.8940072887334791</v>
      </c>
      <c r="G53" s="48">
        <f t="shared" si="12"/>
        <v>5.4243276537135898E-12</v>
      </c>
      <c r="H53" s="48">
        <f t="shared" si="4"/>
        <v>6.5037670751638461E-11</v>
      </c>
      <c r="I53" s="9"/>
      <c r="J53" s="10"/>
    </row>
    <row r="54" spans="1:10" x14ac:dyDescent="0.25">
      <c r="A54" s="74">
        <v>4</v>
      </c>
      <c r="B54" s="47">
        <v>50</v>
      </c>
      <c r="C54" s="47">
        <v>0.38</v>
      </c>
      <c r="D54" s="47">
        <f t="shared" si="9"/>
        <v>8.3008333333333337E-2</v>
      </c>
      <c r="E54" s="47">
        <f t="shared" si="10"/>
        <v>0.28811166816589245</v>
      </c>
      <c r="F54" s="47">
        <f t="shared" si="11"/>
        <v>1.3189330457147572</v>
      </c>
      <c r="G54" s="49">
        <f t="shared" si="12"/>
        <v>0.18719149727359974</v>
      </c>
      <c r="H54" s="48">
        <f t="shared" si="4"/>
        <v>0.19344946243681319</v>
      </c>
      <c r="I54" s="9" t="s">
        <v>50</v>
      </c>
      <c r="J54" s="10"/>
    </row>
    <row r="55" spans="1:10" x14ac:dyDescent="0.25">
      <c r="A55" s="38">
        <v>5</v>
      </c>
      <c r="B55" s="47">
        <v>92</v>
      </c>
      <c r="C55" s="47">
        <v>-0.3</v>
      </c>
      <c r="D55" s="47">
        <f t="shared" si="9"/>
        <v>4.4478260869565217E-2</v>
      </c>
      <c r="E55" s="47">
        <f t="shared" si="10"/>
        <v>0.21089869812202544</v>
      </c>
      <c r="F55" s="47">
        <f t="shared" si="11"/>
        <v>-1.4224838876265644</v>
      </c>
      <c r="G55" s="48">
        <f t="shared" si="12"/>
        <v>0.15488582569682108</v>
      </c>
      <c r="H55" s="48">
        <f t="shared" si="4"/>
        <v>0.15834257445069636</v>
      </c>
      <c r="I55" s="9"/>
      <c r="J55" s="10"/>
    </row>
    <row r="56" spans="1:10" x14ac:dyDescent="0.25">
      <c r="A56" s="38">
        <v>6</v>
      </c>
      <c r="B56" s="47">
        <v>182</v>
      </c>
      <c r="C56" s="47">
        <v>0.79</v>
      </c>
      <c r="D56" s="47">
        <f t="shared" si="9"/>
        <v>2.5445244200244202E-2</v>
      </c>
      <c r="E56" s="47">
        <f t="shared" si="10"/>
        <v>0.15951565503186263</v>
      </c>
      <c r="F56" s="47">
        <f t="shared" si="11"/>
        <v>4.9524919660217712</v>
      </c>
      <c r="G56" s="48">
        <f t="shared" si="12"/>
        <v>7.3269082312421574E-7</v>
      </c>
      <c r="H56" s="48">
        <f t="shared" si="4"/>
        <v>1.6793764674542304E-6</v>
      </c>
      <c r="I56" s="415" t="s">
        <v>55</v>
      </c>
      <c r="J56" s="10"/>
    </row>
    <row r="57" spans="1:10" x14ac:dyDescent="0.25">
      <c r="A57" s="38">
        <v>7</v>
      </c>
      <c r="B57" s="47">
        <v>247</v>
      </c>
      <c r="C57" s="47">
        <v>0.61</v>
      </c>
      <c r="D57" s="47">
        <f t="shared" si="9"/>
        <v>1.7713107494009749E-2</v>
      </c>
      <c r="E57" s="47">
        <f t="shared" si="10"/>
        <v>0.13309059881903662</v>
      </c>
      <c r="F57" s="47">
        <f t="shared" si="11"/>
        <v>4.5833440183811733</v>
      </c>
      <c r="G57" s="48">
        <f t="shared" si="12"/>
        <v>4.5759826332592013E-6</v>
      </c>
      <c r="H57" s="48">
        <f t="shared" si="4"/>
        <v>7.296018745006306E-6</v>
      </c>
      <c r="I57" s="415"/>
      <c r="J57" s="10"/>
    </row>
    <row r="58" spans="1:10" x14ac:dyDescent="0.25">
      <c r="A58" s="38">
        <v>8</v>
      </c>
      <c r="B58" s="47">
        <v>265</v>
      </c>
      <c r="C58" s="47">
        <v>0.25</v>
      </c>
      <c r="D58" s="47">
        <f t="shared" si="9"/>
        <v>1.5331982208192841E-2</v>
      </c>
      <c r="E58" s="47">
        <f t="shared" si="10"/>
        <v>0.12382238169326594</v>
      </c>
      <c r="F58" s="47">
        <f t="shared" si="11"/>
        <v>2.019021089574117</v>
      </c>
      <c r="G58" s="48">
        <f t="shared" si="12"/>
        <v>4.3485027569280632E-2</v>
      </c>
      <c r="H58" s="48">
        <f t="shared" si="4"/>
        <v>4.4499603541445852E-2</v>
      </c>
      <c r="I58" s="415"/>
      <c r="J58" s="10"/>
    </row>
    <row r="59" spans="1:10" x14ac:dyDescent="0.25">
      <c r="A59" s="74">
        <v>9</v>
      </c>
      <c r="B59" s="47">
        <v>100</v>
      </c>
      <c r="C59" s="47">
        <v>0.21</v>
      </c>
      <c r="D59" s="47">
        <f t="shared" si="9"/>
        <v>4.045E-2</v>
      </c>
      <c r="E59" s="47">
        <f t="shared" si="10"/>
        <v>0.20112185361118767</v>
      </c>
      <c r="F59" s="47">
        <f t="shared" si="11"/>
        <v>1.0441431213436194</v>
      </c>
      <c r="G59" s="49">
        <f t="shared" si="12"/>
        <v>0.29641917782741478</v>
      </c>
      <c r="H59" s="48">
        <f t="shared" si="4"/>
        <v>0.29898795482334378</v>
      </c>
      <c r="I59" s="9" t="s">
        <v>51</v>
      </c>
      <c r="J59" s="10"/>
    </row>
    <row r="60" spans="1:10" x14ac:dyDescent="0.25">
      <c r="A60" s="74">
        <v>10</v>
      </c>
      <c r="B60" s="47">
        <v>40</v>
      </c>
      <c r="C60" s="47">
        <v>0.56499999999999995</v>
      </c>
      <c r="D60" s="47">
        <f t="shared" si="9"/>
        <v>0.10840065789473685</v>
      </c>
      <c r="E60" s="47">
        <f t="shared" si="10"/>
        <v>0.32924255176804967</v>
      </c>
      <c r="F60" s="47">
        <f t="shared" si="11"/>
        <v>1.7160600808307447</v>
      </c>
      <c r="G60" s="49">
        <f t="shared" si="12"/>
        <v>8.6151046549456156E-2</v>
      </c>
      <c r="H60" s="48">
        <f t="shared" si="4"/>
        <v>9.4294450067030494E-2</v>
      </c>
      <c r="I60" s="9" t="s">
        <v>51</v>
      </c>
      <c r="J60" s="10"/>
    </row>
    <row r="61" spans="1:10" x14ac:dyDescent="0.25">
      <c r="A61" s="38">
        <v>11</v>
      </c>
      <c r="B61" s="47">
        <v>136</v>
      </c>
      <c r="C61" s="47">
        <v>0.55000000000000004</v>
      </c>
      <c r="D61" s="47">
        <f t="shared" si="9"/>
        <v>3.1669227392449519E-2</v>
      </c>
      <c r="E61" s="47">
        <f t="shared" si="10"/>
        <v>0.1779584990733781</v>
      </c>
      <c r="F61" s="47">
        <f t="shared" si="11"/>
        <v>3.0906082196906879</v>
      </c>
      <c r="G61" s="48">
        <f t="shared" si="12"/>
        <v>1.9974700004585788E-3</v>
      </c>
      <c r="H61" s="48">
        <f t="shared" si="4"/>
        <v>2.4299382746950948E-3</v>
      </c>
      <c r="I61" s="9"/>
      <c r="J61" s="10"/>
    </row>
    <row r="62" spans="1:10" x14ac:dyDescent="0.25">
      <c r="A62" s="74">
        <v>12</v>
      </c>
      <c r="B62" s="47">
        <v>152</v>
      </c>
      <c r="C62" s="47">
        <v>0.19</v>
      </c>
      <c r="D62" s="47">
        <f t="shared" si="9"/>
        <v>2.6556456140350876E-2</v>
      </c>
      <c r="E62" s="47">
        <f t="shared" si="10"/>
        <v>0.16296151736023715</v>
      </c>
      <c r="F62" s="47">
        <f t="shared" si="11"/>
        <v>1.1659194334819092</v>
      </c>
      <c r="G62" s="49">
        <f t="shared" si="12"/>
        <v>0.24364702098652247</v>
      </c>
      <c r="H62" s="48">
        <f t="shared" si="4"/>
        <v>0.24549753270109204</v>
      </c>
      <c r="I62" s="9" t="s">
        <v>51</v>
      </c>
      <c r="J62" s="10"/>
    </row>
    <row r="63" spans="1:10" x14ac:dyDescent="0.25">
      <c r="A63" s="38">
        <v>13</v>
      </c>
      <c r="B63" s="47">
        <v>298</v>
      </c>
      <c r="C63" s="47">
        <v>0.01</v>
      </c>
      <c r="D63" s="47">
        <f t="shared" si="9"/>
        <v>1.3423156629784147E-2</v>
      </c>
      <c r="E63" s="47">
        <f t="shared" si="10"/>
        <v>0.11585834725985067</v>
      </c>
      <c r="F63" s="47">
        <f t="shared" si="11"/>
        <v>8.631229632140093E-2</v>
      </c>
      <c r="G63" s="51">
        <f t="shared" si="12"/>
        <v>0.93121816390451317</v>
      </c>
      <c r="H63" s="48">
        <f t="shared" si="4"/>
        <v>0.93127651937926836</v>
      </c>
      <c r="I63" s="9"/>
      <c r="J63" s="10"/>
    </row>
    <row r="64" spans="1:10" x14ac:dyDescent="0.25">
      <c r="A64" s="74">
        <v>21</v>
      </c>
      <c r="B64" s="47">
        <v>373</v>
      </c>
      <c r="C64" s="47">
        <v>0.18</v>
      </c>
      <c r="D64" s="47">
        <f t="shared" si="9"/>
        <v>1.0811192126200473E-2</v>
      </c>
      <c r="E64" s="47">
        <f t="shared" si="10"/>
        <v>0.10397688265283045</v>
      </c>
      <c r="F64" s="47">
        <f t="shared" si="11"/>
        <v>1.7311540354696338</v>
      </c>
      <c r="G64" s="49">
        <f t="shared" si="12"/>
        <v>8.3424294927066711E-2</v>
      </c>
      <c r="H64" s="48">
        <f t="shared" si="4"/>
        <v>8.4255664196471347E-2</v>
      </c>
      <c r="I64" s="9" t="s">
        <v>51</v>
      </c>
      <c r="J64" s="10"/>
    </row>
    <row r="65" spans="1:10" ht="15.75" thickBot="1" x14ac:dyDescent="0.3">
      <c r="A65" s="44">
        <v>22</v>
      </c>
      <c r="B65" s="58">
        <v>100</v>
      </c>
      <c r="C65" s="58">
        <v>0.47</v>
      </c>
      <c r="D65" s="58">
        <f t="shared" si="9"/>
        <v>4.2254081632653061E-2</v>
      </c>
      <c r="E65" s="58">
        <f t="shared" si="10"/>
        <v>0.20555797632943623</v>
      </c>
      <c r="F65" s="58">
        <f t="shared" si="11"/>
        <v>2.2864595594517692</v>
      </c>
      <c r="G65" s="61">
        <f t="shared" si="12"/>
        <v>2.2227387396334786E-2</v>
      </c>
      <c r="H65" s="59">
        <f t="shared" si="4"/>
        <v>2.4379698587628736E-2</v>
      </c>
      <c r="I65" s="11" t="s">
        <v>52</v>
      </c>
      <c r="J65" s="18"/>
    </row>
  </sheetData>
  <mergeCells count="3">
    <mergeCell ref="I56:I58"/>
    <mergeCell ref="I27:J28"/>
    <mergeCell ref="A1:J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AC2FE-AD0D-422C-A15D-8692C91F9C7A}">
  <dimension ref="A1:E11"/>
  <sheetViews>
    <sheetView tabSelected="1" workbookViewId="0">
      <selection activeCell="E18" sqref="E18"/>
    </sheetView>
  </sheetViews>
  <sheetFormatPr baseColWidth="10" defaultRowHeight="15" x14ac:dyDescent="0.25"/>
  <cols>
    <col min="1" max="1" width="37" customWidth="1"/>
  </cols>
  <sheetData>
    <row r="1" spans="1:5" ht="15.75" x14ac:dyDescent="0.25">
      <c r="A1" s="40" t="s">
        <v>159</v>
      </c>
    </row>
    <row r="3" spans="1:5" x14ac:dyDescent="0.25">
      <c r="A3" t="s">
        <v>166</v>
      </c>
    </row>
    <row r="4" spans="1:5" x14ac:dyDescent="0.25">
      <c r="A4" t="s">
        <v>167</v>
      </c>
    </row>
    <row r="6" spans="1:5" ht="15.75" x14ac:dyDescent="0.25">
      <c r="A6" s="414" t="s">
        <v>160</v>
      </c>
      <c r="B6" s="494" t="s">
        <v>87</v>
      </c>
      <c r="C6" s="32"/>
      <c r="D6" s="32"/>
      <c r="E6" s="32"/>
    </row>
    <row r="7" spans="1:5" ht="15.75" x14ac:dyDescent="0.25">
      <c r="A7" s="414" t="s">
        <v>161</v>
      </c>
      <c r="B7" s="495" t="s">
        <v>85</v>
      </c>
      <c r="C7" s="495"/>
      <c r="D7" s="495"/>
      <c r="E7" s="495"/>
    </row>
    <row r="8" spans="1:5" ht="15.75" x14ac:dyDescent="0.25">
      <c r="A8" s="414" t="s">
        <v>162</v>
      </c>
      <c r="B8" s="496" t="s">
        <v>86</v>
      </c>
      <c r="C8" s="496"/>
      <c r="D8" s="496"/>
      <c r="E8" s="496"/>
    </row>
    <row r="9" spans="1:5" ht="15.75" x14ac:dyDescent="0.25">
      <c r="A9" s="414" t="s">
        <v>163</v>
      </c>
      <c r="B9" s="497" t="s">
        <v>170</v>
      </c>
      <c r="C9" s="32"/>
      <c r="D9" s="32"/>
      <c r="E9" s="32"/>
    </row>
    <row r="10" spans="1:5" ht="15.75" x14ac:dyDescent="0.25">
      <c r="A10" s="414" t="s">
        <v>164</v>
      </c>
      <c r="B10" s="497" t="s">
        <v>169</v>
      </c>
      <c r="C10" s="32"/>
      <c r="D10" s="32"/>
      <c r="E10" s="32"/>
    </row>
    <row r="11" spans="1:5" ht="15.75" x14ac:dyDescent="0.25">
      <c r="A11" s="414" t="s">
        <v>165</v>
      </c>
      <c r="B11" s="497" t="s">
        <v>171</v>
      </c>
      <c r="C11" s="32"/>
      <c r="D11" s="32"/>
      <c r="E11" s="32"/>
    </row>
  </sheetData>
  <mergeCells count="2">
    <mergeCell ref="B7:E7"/>
    <mergeCell ref="B8:E8"/>
  </mergeCells>
  <hyperlinks>
    <hyperlink ref="A6" location="'Catégorie A'!A1" display="Catégorie A" xr:uid="{DBFEE104-1242-488A-9893-11CAE095C0DE}"/>
    <hyperlink ref="A7" location="'Catégorie B '!A1" display="Catégorie B" xr:uid="{AA3749AD-32B0-46C4-B934-AD4031CAAF6E}"/>
    <hyperlink ref="A8" location="'Catégorie C'!A1" display="Catégorie C" xr:uid="{4A05A6DD-CA32-4647-93F9-2583E4CDE131}"/>
    <hyperlink ref="A9" location="'bilan interventions'!A1" display="Bilan interventions" xr:uid="{06D8C0BC-85B5-4415-91E5-B772BE650D02}"/>
    <hyperlink ref="A10" location="'bilan catégories'!A1" display="Bilan catégories" xr:uid="{8B855C54-57F1-4DA9-A007-2AC8D92DCD40}"/>
    <hyperlink ref="A11" location="'Variances  C1'!A1" display="Calculs des variances des études C1" xr:uid="{BDE403E8-8DBB-4035-864A-1465CFDAC8A9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07874-46A8-4F7A-943F-C8D438020743}">
  <dimension ref="A1:L111"/>
  <sheetViews>
    <sheetView showGridLines="0" zoomScale="60" zoomScaleNormal="60" workbookViewId="0">
      <selection activeCell="B1" sqref="B1"/>
    </sheetView>
  </sheetViews>
  <sheetFormatPr baseColWidth="10" defaultRowHeight="15" x14ac:dyDescent="0.25"/>
  <cols>
    <col min="1" max="1" width="4.5703125" style="1" customWidth="1"/>
    <col min="2" max="2" width="38.140625" style="45" customWidth="1"/>
    <col min="3" max="3" width="8.85546875" style="1" customWidth="1"/>
    <col min="4" max="4" width="6.42578125" style="1" customWidth="1"/>
    <col min="5" max="5" width="8" style="1" customWidth="1"/>
    <col min="6" max="6" width="6.140625" style="1" customWidth="1"/>
    <col min="7" max="7" width="11.28515625" style="133" customWidth="1"/>
    <col min="8" max="8" width="13.85546875" style="12" customWidth="1"/>
    <col min="9" max="9" width="2" customWidth="1"/>
  </cols>
  <sheetData>
    <row r="1" spans="1:12" s="118" customFormat="1" ht="18" customHeight="1" x14ac:dyDescent="0.25">
      <c r="A1" s="117"/>
      <c r="B1" s="330" t="s">
        <v>87</v>
      </c>
      <c r="C1" s="102"/>
      <c r="D1" s="102"/>
      <c r="E1" s="103"/>
      <c r="F1" s="119">
        <v>4</v>
      </c>
      <c r="G1" s="122">
        <f>SUMPRODUCT(D6:D53,E6:E53)/SUM(E6:E53)</f>
        <v>5.5790008536238375E-2</v>
      </c>
      <c r="H1" s="120">
        <v>0.03</v>
      </c>
      <c r="I1" s="93"/>
    </row>
    <row r="2" spans="1:12" s="96" customFormat="1" ht="9.75" customHeight="1" x14ac:dyDescent="0.25">
      <c r="A2" s="92"/>
      <c r="B2" s="274"/>
      <c r="C2" s="93"/>
      <c r="D2" s="93"/>
      <c r="E2" s="95"/>
      <c r="F2" s="94"/>
      <c r="G2" s="123"/>
      <c r="H2" s="97"/>
      <c r="I2" s="98"/>
    </row>
    <row r="3" spans="1:12" s="3" customFormat="1" ht="30" customHeight="1" thickBot="1" x14ac:dyDescent="0.3">
      <c r="A3" s="25" t="s">
        <v>60</v>
      </c>
      <c r="B3" s="99" t="s">
        <v>66</v>
      </c>
      <c r="C3" s="99" t="s">
        <v>0</v>
      </c>
      <c r="D3" s="99" t="s">
        <v>38</v>
      </c>
      <c r="E3" s="100" t="s">
        <v>34</v>
      </c>
      <c r="F3" s="100" t="s">
        <v>35</v>
      </c>
      <c r="G3" s="124" t="s">
        <v>67</v>
      </c>
      <c r="H3" s="101" t="s">
        <v>37</v>
      </c>
    </row>
    <row r="4" spans="1:12" s="112" customFormat="1" ht="14.25" customHeight="1" thickBot="1" x14ac:dyDescent="0.3">
      <c r="A4" s="109"/>
      <c r="B4" s="114" t="s">
        <v>89</v>
      </c>
      <c r="C4" s="115"/>
      <c r="D4" s="115"/>
      <c r="E4" s="110"/>
      <c r="F4" s="110"/>
      <c r="G4" s="125">
        <f>SUMPRODUCT(D6:D33,E6:E33)/SUM(E6:E33)</f>
        <v>5.45468787087586E-2</v>
      </c>
      <c r="H4" s="111">
        <v>0</v>
      </c>
    </row>
    <row r="5" spans="1:12" s="112" customFormat="1" ht="16.5" customHeight="1" x14ac:dyDescent="0.25">
      <c r="A5" s="109"/>
      <c r="B5" s="281" t="s">
        <v>2</v>
      </c>
      <c r="C5" s="282"/>
      <c r="D5" s="282"/>
      <c r="E5" s="283"/>
      <c r="F5" s="283"/>
      <c r="G5" s="284">
        <f>SUMPRODUCT(D6:D15,E6:E15)/SUM(E6:E15)</f>
        <v>-0.10416474533640746</v>
      </c>
      <c r="H5" s="285">
        <v>-0.1</v>
      </c>
    </row>
    <row r="6" spans="1:12" ht="14.25" customHeight="1" x14ac:dyDescent="0.25">
      <c r="A6" s="1">
        <v>1</v>
      </c>
      <c r="B6" s="424" t="s">
        <v>3</v>
      </c>
      <c r="C6" s="14">
        <v>867</v>
      </c>
      <c r="D6" s="14">
        <v>-0.08</v>
      </c>
      <c r="E6" s="105">
        <f>MIN(2500,C6)</f>
        <v>867</v>
      </c>
      <c r="F6" s="8"/>
      <c r="G6" s="126"/>
      <c r="H6" s="79"/>
    </row>
    <row r="7" spans="1:12" ht="14.25" customHeight="1" x14ac:dyDescent="0.25">
      <c r="A7" s="1">
        <v>2</v>
      </c>
      <c r="B7" s="425"/>
      <c r="C7" s="8">
        <v>140</v>
      </c>
      <c r="D7" s="8">
        <v>0.16</v>
      </c>
      <c r="E7" s="104">
        <f t="shared" ref="E7:E53" si="0">MIN(2500,C7)</f>
        <v>140</v>
      </c>
      <c r="F7" s="8"/>
      <c r="G7" s="126"/>
      <c r="H7" s="79"/>
    </row>
    <row r="8" spans="1:12" ht="14.25" customHeight="1" x14ac:dyDescent="0.25">
      <c r="A8" s="1">
        <v>3</v>
      </c>
      <c r="B8" s="425"/>
      <c r="C8" s="8">
        <v>91</v>
      </c>
      <c r="D8" s="8">
        <v>-0.14000000000000001</v>
      </c>
      <c r="E8" s="104">
        <f t="shared" si="0"/>
        <v>91</v>
      </c>
      <c r="F8" s="8"/>
      <c r="G8" s="126"/>
      <c r="H8" s="79"/>
    </row>
    <row r="9" spans="1:12" ht="14.25" customHeight="1" x14ac:dyDescent="0.25">
      <c r="A9" s="1">
        <v>4</v>
      </c>
      <c r="B9" s="426"/>
      <c r="C9" s="15">
        <v>520</v>
      </c>
      <c r="D9" s="15">
        <v>0.12</v>
      </c>
      <c r="E9" s="43">
        <f t="shared" si="0"/>
        <v>520</v>
      </c>
      <c r="F9" s="8"/>
      <c r="G9" s="126"/>
      <c r="H9" s="79"/>
    </row>
    <row r="10" spans="1:12" ht="14.25" customHeight="1" x14ac:dyDescent="0.25">
      <c r="A10" s="1">
        <v>5</v>
      </c>
      <c r="B10" s="248" t="s">
        <v>4</v>
      </c>
      <c r="C10" s="14">
        <v>1290</v>
      </c>
      <c r="D10" s="14">
        <v>-0.15</v>
      </c>
      <c r="E10" s="105">
        <f t="shared" si="0"/>
        <v>1290</v>
      </c>
      <c r="F10" s="8"/>
      <c r="G10" s="126"/>
      <c r="H10" s="79"/>
    </row>
    <row r="11" spans="1:12" ht="14.25" customHeight="1" x14ac:dyDescent="0.25">
      <c r="A11" s="1">
        <v>6</v>
      </c>
      <c r="B11" s="163"/>
      <c r="C11" s="8">
        <v>416</v>
      </c>
      <c r="D11" s="8">
        <v>-0.19</v>
      </c>
      <c r="E11" s="104">
        <f t="shared" si="0"/>
        <v>416</v>
      </c>
      <c r="F11" s="8"/>
      <c r="G11" s="126"/>
      <c r="H11" s="79"/>
    </row>
    <row r="12" spans="1:12" ht="14.25" customHeight="1" x14ac:dyDescent="0.25">
      <c r="A12" s="1">
        <v>7</v>
      </c>
      <c r="B12" s="249"/>
      <c r="C12" s="15">
        <v>189</v>
      </c>
      <c r="D12" s="15">
        <v>0.22</v>
      </c>
      <c r="E12" s="43">
        <f t="shared" si="0"/>
        <v>189</v>
      </c>
      <c r="F12" s="8"/>
      <c r="G12" s="126"/>
      <c r="H12" s="79"/>
    </row>
    <row r="13" spans="1:12" ht="14.25" customHeight="1" x14ac:dyDescent="0.25">
      <c r="A13" s="1">
        <v>8</v>
      </c>
      <c r="B13" s="248" t="s">
        <v>5</v>
      </c>
      <c r="C13" s="14">
        <v>659</v>
      </c>
      <c r="D13" s="14">
        <v>-0.47</v>
      </c>
      <c r="E13" s="105">
        <f t="shared" si="0"/>
        <v>659</v>
      </c>
      <c r="F13" s="8"/>
      <c r="G13" s="126"/>
      <c r="H13" s="79"/>
      <c r="L13" s="121"/>
    </row>
    <row r="14" spans="1:12" ht="14.25" customHeight="1" x14ac:dyDescent="0.25">
      <c r="A14" s="1">
        <v>9</v>
      </c>
      <c r="B14" s="249"/>
      <c r="C14" s="15">
        <v>254</v>
      </c>
      <c r="D14" s="15">
        <v>0.08</v>
      </c>
      <c r="E14" s="43">
        <f t="shared" si="0"/>
        <v>254</v>
      </c>
      <c r="F14" s="8"/>
      <c r="G14" s="126"/>
      <c r="H14" s="79"/>
    </row>
    <row r="15" spans="1:12" s="41" customFormat="1" ht="14.25" customHeight="1" thickBot="1" x14ac:dyDescent="0.3">
      <c r="A15" s="23">
        <v>10</v>
      </c>
      <c r="B15" s="267" t="s">
        <v>6</v>
      </c>
      <c r="C15" s="268">
        <v>345</v>
      </c>
      <c r="D15" s="268">
        <v>0.06</v>
      </c>
      <c r="E15" s="268">
        <f t="shared" si="0"/>
        <v>345</v>
      </c>
      <c r="F15" s="268"/>
      <c r="G15" s="269"/>
      <c r="H15" s="270"/>
    </row>
    <row r="16" spans="1:12" s="3" customFormat="1" ht="14.25" customHeight="1" x14ac:dyDescent="0.25">
      <c r="A16" s="2"/>
      <c r="B16" s="278" t="s">
        <v>32</v>
      </c>
      <c r="C16" s="17"/>
      <c r="D16" s="17"/>
      <c r="E16" s="17"/>
      <c r="F16" s="17">
        <v>1</v>
      </c>
      <c r="G16" s="127">
        <f>SUMPRODUCT(D17:D22,E17:E22)/SUM(E17:E22)</f>
        <v>9.2528811763147437E-2</v>
      </c>
      <c r="H16" s="80">
        <v>-0.05</v>
      </c>
    </row>
    <row r="17" spans="1:9" ht="14.25" customHeight="1" x14ac:dyDescent="0.25">
      <c r="A17" s="1">
        <v>11</v>
      </c>
      <c r="B17" s="279"/>
      <c r="C17" s="8">
        <v>700</v>
      </c>
      <c r="D17" s="8">
        <v>7.0000000000000007E-2</v>
      </c>
      <c r="E17" s="8">
        <f t="shared" si="0"/>
        <v>700</v>
      </c>
      <c r="F17" s="31"/>
      <c r="G17" s="419"/>
      <c r="H17" s="420"/>
      <c r="I17" s="27"/>
    </row>
    <row r="18" spans="1:9" ht="14.25" customHeight="1" x14ac:dyDescent="0.25">
      <c r="A18" s="1">
        <v>12</v>
      </c>
      <c r="B18" s="279"/>
      <c r="C18" s="8">
        <v>469</v>
      </c>
      <c r="D18" s="8">
        <v>0.1</v>
      </c>
      <c r="E18" s="8">
        <f t="shared" si="0"/>
        <v>469</v>
      </c>
      <c r="F18" s="8"/>
      <c r="G18" s="419"/>
      <c r="H18" s="420"/>
      <c r="I18" s="27"/>
    </row>
    <row r="19" spans="1:9" ht="14.25" customHeight="1" x14ac:dyDescent="0.25">
      <c r="A19" s="1">
        <v>13</v>
      </c>
      <c r="B19" s="279"/>
      <c r="C19" s="8">
        <v>19501</v>
      </c>
      <c r="D19" s="8">
        <v>0</v>
      </c>
      <c r="E19" s="8">
        <f t="shared" si="0"/>
        <v>2500</v>
      </c>
      <c r="F19" s="8"/>
      <c r="G19" s="419"/>
      <c r="H19" s="420"/>
      <c r="I19" s="27"/>
    </row>
    <row r="20" spans="1:9" ht="14.25" customHeight="1" x14ac:dyDescent="0.25">
      <c r="A20" s="1">
        <v>14</v>
      </c>
      <c r="B20" s="163"/>
      <c r="C20" s="8">
        <v>7539</v>
      </c>
      <c r="D20" s="8">
        <v>0.23</v>
      </c>
      <c r="E20" s="8">
        <f t="shared" si="0"/>
        <v>2500</v>
      </c>
      <c r="F20" s="8"/>
      <c r="G20" s="419"/>
      <c r="H20" s="420"/>
    </row>
    <row r="21" spans="1:9" ht="14.25" customHeight="1" x14ac:dyDescent="0.25">
      <c r="A21" s="348">
        <v>15</v>
      </c>
      <c r="B21" s="163"/>
      <c r="C21" s="349" t="s">
        <v>84</v>
      </c>
      <c r="D21" s="349">
        <v>-0.46</v>
      </c>
      <c r="E21" s="349"/>
      <c r="F21" s="8"/>
      <c r="G21" s="340"/>
      <c r="H21" s="341"/>
    </row>
    <row r="22" spans="1:9" s="41" customFormat="1" ht="14.25" customHeight="1" thickBot="1" x14ac:dyDescent="0.3">
      <c r="A22" s="23">
        <v>16</v>
      </c>
      <c r="B22" s="163"/>
      <c r="C22" s="31">
        <v>1380</v>
      </c>
      <c r="D22" s="31">
        <v>0.02</v>
      </c>
      <c r="E22" s="31">
        <f t="shared" si="0"/>
        <v>1380</v>
      </c>
      <c r="F22" s="31"/>
      <c r="G22" s="193"/>
      <c r="H22" s="266"/>
    </row>
    <row r="23" spans="1:9" s="3" customFormat="1" ht="14.25" customHeight="1" x14ac:dyDescent="0.25">
      <c r="A23" s="2"/>
      <c r="B23" s="280" t="s">
        <v>7</v>
      </c>
      <c r="C23" s="275"/>
      <c r="D23" s="275"/>
      <c r="E23" s="275"/>
      <c r="F23" s="275"/>
      <c r="G23" s="276">
        <f>SUMPRODUCT(D24:D28,E24:E28)/SUM(E24:E28)</f>
        <v>0.11451262685862638</v>
      </c>
      <c r="H23" s="277">
        <v>0.11</v>
      </c>
    </row>
    <row r="24" spans="1:9" ht="14.25" customHeight="1" x14ac:dyDescent="0.25">
      <c r="A24" s="1">
        <v>17</v>
      </c>
      <c r="B24" s="163"/>
      <c r="C24" s="8">
        <v>113</v>
      </c>
      <c r="D24" s="8">
        <v>0.05</v>
      </c>
      <c r="E24" s="8">
        <f t="shared" si="0"/>
        <v>113</v>
      </c>
      <c r="F24" s="8"/>
      <c r="G24" s="126"/>
      <c r="H24" s="79"/>
    </row>
    <row r="25" spans="1:9" ht="14.25" customHeight="1" x14ac:dyDescent="0.25">
      <c r="A25" s="1">
        <v>18</v>
      </c>
      <c r="B25" s="163"/>
      <c r="C25" s="8">
        <v>98</v>
      </c>
      <c r="D25" s="8">
        <v>0.28000000000000003</v>
      </c>
      <c r="E25" s="8">
        <f t="shared" si="0"/>
        <v>98</v>
      </c>
      <c r="F25" s="8"/>
      <c r="G25" s="126"/>
      <c r="H25" s="79"/>
    </row>
    <row r="26" spans="1:9" ht="14.25" customHeight="1" x14ac:dyDescent="0.25">
      <c r="A26" s="1">
        <v>19</v>
      </c>
      <c r="B26" s="163"/>
      <c r="C26" s="8">
        <v>86</v>
      </c>
      <c r="D26" s="8">
        <v>0.05</v>
      </c>
      <c r="E26" s="8">
        <f t="shared" si="0"/>
        <v>86</v>
      </c>
      <c r="F26" s="8"/>
      <c r="G26" s="126"/>
      <c r="H26" s="79"/>
    </row>
    <row r="27" spans="1:9" ht="14.25" customHeight="1" x14ac:dyDescent="0.25">
      <c r="A27" s="1">
        <v>20</v>
      </c>
      <c r="B27" s="293"/>
      <c r="C27" s="370">
        <v>1440</v>
      </c>
      <c r="D27" s="370">
        <v>0.12</v>
      </c>
      <c r="E27" s="8">
        <f t="shared" si="0"/>
        <v>1440</v>
      </c>
      <c r="F27" s="17" t="s">
        <v>69</v>
      </c>
      <c r="G27" s="126"/>
      <c r="H27" s="79"/>
    </row>
    <row r="28" spans="1:9" s="41" customFormat="1" ht="14.25" customHeight="1" thickBot="1" x14ac:dyDescent="0.3">
      <c r="A28" s="23">
        <v>21</v>
      </c>
      <c r="B28" s="267"/>
      <c r="C28" s="268">
        <v>14463</v>
      </c>
      <c r="D28" s="268">
        <v>0.11</v>
      </c>
      <c r="E28" s="268">
        <f t="shared" si="0"/>
        <v>2500</v>
      </c>
      <c r="F28" s="268"/>
      <c r="G28" s="352"/>
      <c r="H28" s="353"/>
    </row>
    <row r="29" spans="1:9" s="41" customFormat="1" ht="14.25" customHeight="1" x14ac:dyDescent="0.25">
      <c r="A29" s="351">
        <v>22</v>
      </c>
      <c r="B29" s="163" t="s">
        <v>8</v>
      </c>
      <c r="C29" s="350" t="s">
        <v>84</v>
      </c>
      <c r="D29" s="350">
        <v>-0.02</v>
      </c>
      <c r="E29" s="350"/>
      <c r="F29" s="8">
        <v>1</v>
      </c>
      <c r="G29" s="193"/>
      <c r="H29" s="266"/>
    </row>
    <row r="30" spans="1:9" ht="14.25" customHeight="1" x14ac:dyDescent="0.25">
      <c r="A30" s="1">
        <v>23</v>
      </c>
      <c r="B30" s="163" t="s">
        <v>9</v>
      </c>
      <c r="C30" s="8">
        <v>1792</v>
      </c>
      <c r="D30" s="8">
        <v>0.25</v>
      </c>
      <c r="E30" s="8">
        <f t="shared" si="0"/>
        <v>1792</v>
      </c>
      <c r="G30" s="421"/>
      <c r="H30" s="422"/>
      <c r="I30" s="28"/>
    </row>
    <row r="31" spans="1:9" ht="14.25" customHeight="1" x14ac:dyDescent="0.25">
      <c r="A31" s="1">
        <v>24</v>
      </c>
      <c r="B31" s="163" t="s">
        <v>10</v>
      </c>
      <c r="C31" s="8">
        <v>125</v>
      </c>
      <c r="D31" s="8">
        <v>-0.42</v>
      </c>
      <c r="E31" s="8">
        <f t="shared" si="0"/>
        <v>125</v>
      </c>
      <c r="F31" s="8"/>
      <c r="G31" s="421"/>
      <c r="H31" s="422"/>
      <c r="I31" s="28"/>
    </row>
    <row r="32" spans="1:9" ht="14.25" customHeight="1" x14ac:dyDescent="0.25">
      <c r="A32" s="1">
        <v>25</v>
      </c>
      <c r="B32" s="163" t="s">
        <v>11</v>
      </c>
      <c r="C32" s="8">
        <v>4709</v>
      </c>
      <c r="D32" s="8">
        <v>0.03</v>
      </c>
      <c r="E32" s="8">
        <f t="shared" si="0"/>
        <v>2500</v>
      </c>
      <c r="F32" s="8"/>
      <c r="G32" s="421"/>
      <c r="H32" s="422"/>
      <c r="I32" s="28"/>
    </row>
    <row r="33" spans="1:9" ht="14.25" customHeight="1" thickBot="1" x14ac:dyDescent="0.3">
      <c r="A33" s="1">
        <v>26</v>
      </c>
      <c r="B33" s="170" t="s">
        <v>12</v>
      </c>
      <c r="C33" s="81">
        <v>91</v>
      </c>
      <c r="D33" s="81">
        <v>-0.09</v>
      </c>
      <c r="E33" s="81">
        <f t="shared" si="0"/>
        <v>91</v>
      </c>
      <c r="F33" s="82"/>
      <c r="G33" s="128"/>
      <c r="H33" s="83"/>
    </row>
    <row r="34" spans="1:9" ht="14.25" customHeight="1" thickBot="1" x14ac:dyDescent="0.3">
      <c r="B34" s="30"/>
      <c r="C34" s="8"/>
      <c r="D34" s="8"/>
      <c r="E34" s="8"/>
      <c r="F34" s="75"/>
      <c r="G34" s="129"/>
      <c r="H34" s="76"/>
    </row>
    <row r="35" spans="1:9" s="139" customFormat="1" ht="14.25" customHeight="1" x14ac:dyDescent="0.25">
      <c r="A35" s="134"/>
      <c r="B35" s="135" t="s">
        <v>88</v>
      </c>
      <c r="C35" s="136"/>
      <c r="D35" s="136"/>
      <c r="E35" s="136"/>
      <c r="F35" s="136"/>
      <c r="G35" s="137">
        <f>SUMPRODUCT(D36:D38,E36:E38)/SUM(E36:E38)</f>
        <v>0.13299029126213593</v>
      </c>
      <c r="H35" s="138" t="s">
        <v>41</v>
      </c>
    </row>
    <row r="36" spans="1:9" ht="14.25" customHeight="1" x14ac:dyDescent="0.25">
      <c r="A36" s="1">
        <v>27</v>
      </c>
      <c r="B36" s="179" t="s">
        <v>13</v>
      </c>
      <c r="C36" s="8">
        <v>361</v>
      </c>
      <c r="D36" s="8">
        <v>-0.04</v>
      </c>
      <c r="E36" s="8">
        <f t="shared" si="0"/>
        <v>361</v>
      </c>
      <c r="F36" s="8"/>
      <c r="G36" s="126"/>
      <c r="H36" s="106"/>
    </row>
    <row r="37" spans="1:9" ht="14.25" customHeight="1" x14ac:dyDescent="0.25">
      <c r="A37" s="1">
        <v>28</v>
      </c>
      <c r="B37" s="179" t="s">
        <v>14</v>
      </c>
      <c r="C37" s="8">
        <v>731</v>
      </c>
      <c r="D37" s="8">
        <v>-0.04</v>
      </c>
      <c r="E37" s="8">
        <f t="shared" si="0"/>
        <v>731</v>
      </c>
      <c r="F37" s="8"/>
      <c r="G37" s="126"/>
      <c r="H37" s="106"/>
    </row>
    <row r="38" spans="1:9" ht="14.25" customHeight="1" thickBot="1" x14ac:dyDescent="0.3">
      <c r="A38" s="1">
        <v>29</v>
      </c>
      <c r="B38" s="181" t="s">
        <v>15</v>
      </c>
      <c r="C38" s="107">
        <v>453</v>
      </c>
      <c r="D38" s="107">
        <v>0.55000000000000004</v>
      </c>
      <c r="E38" s="107">
        <f t="shared" si="0"/>
        <v>453</v>
      </c>
      <c r="F38" s="107"/>
      <c r="G38" s="130"/>
      <c r="H38" s="108"/>
    </row>
    <row r="39" spans="1:9" ht="14.25" customHeight="1" thickBot="1" x14ac:dyDescent="0.3">
      <c r="B39" s="30"/>
      <c r="C39" s="8"/>
      <c r="D39" s="8"/>
      <c r="E39" s="8"/>
      <c r="F39" s="8"/>
      <c r="G39" s="131"/>
      <c r="H39" s="77"/>
    </row>
    <row r="40" spans="1:9" s="85" customFormat="1" ht="14.25" customHeight="1" thickBot="1" x14ac:dyDescent="0.3">
      <c r="A40" s="84"/>
      <c r="B40" s="86" t="s">
        <v>90</v>
      </c>
      <c r="C40" s="87"/>
      <c r="D40" s="87"/>
      <c r="E40" s="87"/>
      <c r="F40" s="87"/>
      <c r="G40" s="132">
        <f>SUMPRODUCT(D42:D53,E42:E53)/SUM(E42:E53)</f>
        <v>9.0356604721245643E-3</v>
      </c>
      <c r="H40" s="89">
        <v>0.14000000000000001</v>
      </c>
    </row>
    <row r="41" spans="1:9" s="287" customFormat="1" ht="14.25" customHeight="1" x14ac:dyDescent="0.25">
      <c r="A41" s="286"/>
      <c r="B41" s="291" t="s">
        <v>16</v>
      </c>
      <c r="C41" s="283"/>
      <c r="D41" s="283"/>
      <c r="E41" s="283"/>
      <c r="F41" s="283">
        <v>2</v>
      </c>
      <c r="G41" s="284">
        <f>SUMPRODUCT(D42:D47,E42:E47)/SUM(E42:E47)</f>
        <v>8.6158192090395491E-2</v>
      </c>
      <c r="H41" s="332" t="s">
        <v>41</v>
      </c>
    </row>
    <row r="42" spans="1:9" ht="14.25" customHeight="1" x14ac:dyDescent="0.25">
      <c r="A42" s="1">
        <v>30</v>
      </c>
      <c r="B42" s="173"/>
      <c r="C42" s="8">
        <v>454</v>
      </c>
      <c r="D42" s="8">
        <v>0.19</v>
      </c>
      <c r="E42" s="8">
        <f t="shared" si="0"/>
        <v>454</v>
      </c>
      <c r="F42" s="31"/>
      <c r="G42" s="421"/>
      <c r="H42" s="423"/>
      <c r="I42" s="29"/>
    </row>
    <row r="43" spans="1:9" ht="14.25" customHeight="1" x14ac:dyDescent="0.25">
      <c r="A43" s="1">
        <v>31</v>
      </c>
      <c r="B43" s="173"/>
      <c r="C43" s="8">
        <v>212</v>
      </c>
      <c r="D43" s="8">
        <v>-0.25</v>
      </c>
      <c r="E43" s="8">
        <f t="shared" si="0"/>
        <v>212</v>
      </c>
      <c r="F43" s="8"/>
      <c r="G43" s="421"/>
      <c r="H43" s="423"/>
      <c r="I43" s="29"/>
    </row>
    <row r="44" spans="1:9" ht="14.25" customHeight="1" x14ac:dyDescent="0.25">
      <c r="A44" s="1">
        <v>32</v>
      </c>
      <c r="B44" s="173"/>
      <c r="C44" s="8">
        <v>211</v>
      </c>
      <c r="D44" s="8">
        <v>0.39</v>
      </c>
      <c r="E44" s="8">
        <f t="shared" si="0"/>
        <v>211</v>
      </c>
      <c r="F44" s="8"/>
      <c r="G44" s="421"/>
      <c r="H44" s="423"/>
      <c r="I44" s="29"/>
    </row>
    <row r="45" spans="1:9" ht="14.25" customHeight="1" x14ac:dyDescent="0.25">
      <c r="A45" s="348">
        <v>33</v>
      </c>
      <c r="B45" s="173"/>
      <c r="C45" s="349" t="s">
        <v>84</v>
      </c>
      <c r="D45" s="349">
        <v>7.0000000000000007E-2</v>
      </c>
      <c r="E45" s="349"/>
      <c r="F45" s="8"/>
      <c r="G45" s="342"/>
      <c r="H45" s="343"/>
      <c r="I45" s="29"/>
    </row>
    <row r="46" spans="1:9" ht="14.25" customHeight="1" x14ac:dyDescent="0.25">
      <c r="A46" s="348">
        <v>34</v>
      </c>
      <c r="B46" s="173"/>
      <c r="C46" s="349" t="s">
        <v>84</v>
      </c>
      <c r="D46" s="349">
        <v>0.25</v>
      </c>
      <c r="E46" s="349"/>
      <c r="F46" s="8"/>
      <c r="G46" s="342"/>
      <c r="H46" s="343"/>
      <c r="I46" s="29"/>
    </row>
    <row r="47" spans="1:9" s="262" customFormat="1" ht="14.25" customHeight="1" thickBot="1" x14ac:dyDescent="0.3">
      <c r="A47" s="190">
        <v>35</v>
      </c>
      <c r="B47" s="288"/>
      <c r="C47" s="205">
        <v>185</v>
      </c>
      <c r="D47" s="205">
        <v>-0.13</v>
      </c>
      <c r="E47" s="205">
        <f t="shared" si="0"/>
        <v>185</v>
      </c>
      <c r="F47" s="205"/>
      <c r="G47" s="207"/>
      <c r="H47" s="272"/>
      <c r="I47" s="261"/>
    </row>
    <row r="48" spans="1:9" s="262" customFormat="1" ht="14.25" customHeight="1" x14ac:dyDescent="0.25">
      <c r="A48" s="190"/>
      <c r="B48" s="289" t="s">
        <v>17</v>
      </c>
      <c r="C48" s="290"/>
      <c r="D48" s="290"/>
      <c r="E48" s="290"/>
      <c r="F48" s="290"/>
      <c r="G48" s="292">
        <f>SUMPRODUCT(D49:D53,E49:E53)/SUM(E49:E53)</f>
        <v>-7.9128094725511314E-2</v>
      </c>
      <c r="H48" s="331" t="s">
        <v>41</v>
      </c>
      <c r="I48" s="261"/>
    </row>
    <row r="49" spans="1:9" ht="14.25" customHeight="1" x14ac:dyDescent="0.25">
      <c r="A49" s="1">
        <v>36</v>
      </c>
      <c r="B49" s="173"/>
      <c r="C49" s="8">
        <v>36</v>
      </c>
      <c r="D49" s="8">
        <v>0.15</v>
      </c>
      <c r="E49" s="8">
        <f t="shared" si="0"/>
        <v>36</v>
      </c>
      <c r="F49" s="8"/>
      <c r="G49" s="126"/>
      <c r="H49" s="90"/>
    </row>
    <row r="50" spans="1:9" ht="14.25" customHeight="1" x14ac:dyDescent="0.25">
      <c r="A50" s="1">
        <v>37</v>
      </c>
      <c r="B50" s="173"/>
      <c r="C50" s="8">
        <v>174</v>
      </c>
      <c r="D50" s="8">
        <v>0.12</v>
      </c>
      <c r="E50" s="8">
        <f t="shared" si="0"/>
        <v>174</v>
      </c>
      <c r="F50" s="8"/>
      <c r="G50" s="126"/>
      <c r="H50" s="90"/>
    </row>
    <row r="51" spans="1:9" ht="14.25" customHeight="1" x14ac:dyDescent="0.25">
      <c r="A51" s="1">
        <v>38</v>
      </c>
      <c r="B51" s="173"/>
      <c r="C51" s="8">
        <v>278</v>
      </c>
      <c r="D51" s="8">
        <v>-0.44</v>
      </c>
      <c r="E51" s="8">
        <f t="shared" si="0"/>
        <v>278</v>
      </c>
      <c r="F51" s="8"/>
      <c r="G51" s="126"/>
      <c r="H51" s="90"/>
    </row>
    <row r="52" spans="1:9" ht="14.25" customHeight="1" x14ac:dyDescent="0.25">
      <c r="A52" s="1">
        <v>39</v>
      </c>
      <c r="B52" s="173"/>
      <c r="C52" s="8">
        <v>276</v>
      </c>
      <c r="D52" s="8">
        <v>-0.02</v>
      </c>
      <c r="E52" s="8">
        <f t="shared" si="0"/>
        <v>276</v>
      </c>
      <c r="F52" s="8"/>
      <c r="G52" s="126"/>
      <c r="H52" s="90"/>
    </row>
    <row r="53" spans="1:9" s="265" customFormat="1" ht="14.25" customHeight="1" thickBot="1" x14ac:dyDescent="0.3">
      <c r="A53" s="23">
        <v>40</v>
      </c>
      <c r="B53" s="175"/>
      <c r="C53" s="176">
        <v>165</v>
      </c>
      <c r="D53" s="176">
        <v>0.17</v>
      </c>
      <c r="E53" s="176">
        <f t="shared" si="0"/>
        <v>165</v>
      </c>
      <c r="F53" s="176"/>
      <c r="G53" s="263"/>
      <c r="H53" s="264"/>
    </row>
    <row r="54" spans="1:9" ht="14.25" customHeight="1" x14ac:dyDescent="0.25"/>
    <row r="55" spans="1:9" ht="14.25" customHeight="1" x14ac:dyDescent="0.25">
      <c r="B55" s="427" t="s">
        <v>76</v>
      </c>
      <c r="C55" s="427"/>
      <c r="D55" s="427"/>
      <c r="E55" s="427"/>
      <c r="F55" s="427"/>
      <c r="G55" s="427"/>
      <c r="H55" s="427"/>
      <c r="I55" s="273"/>
    </row>
    <row r="56" spans="1:9" ht="14.25" customHeight="1" x14ac:dyDescent="0.25">
      <c r="B56" s="427"/>
      <c r="C56" s="427"/>
      <c r="D56" s="427"/>
      <c r="E56" s="427"/>
      <c r="F56" s="427"/>
      <c r="G56" s="427"/>
      <c r="H56" s="427"/>
      <c r="I56" s="273"/>
    </row>
    <row r="59" spans="1:9" s="5" customFormat="1" x14ac:dyDescent="0.25">
      <c r="A59" s="1"/>
      <c r="B59" s="45"/>
      <c r="C59" s="1"/>
      <c r="D59" s="1"/>
      <c r="E59" s="1"/>
      <c r="F59" s="1"/>
      <c r="G59" s="133"/>
      <c r="H59" s="12"/>
    </row>
    <row r="60" spans="1:9" s="5" customFormat="1" x14ac:dyDescent="0.25">
      <c r="A60" s="1"/>
      <c r="B60" s="45"/>
      <c r="C60" s="1"/>
      <c r="D60" s="1"/>
      <c r="E60" s="1"/>
      <c r="F60" s="1"/>
      <c r="G60" s="133"/>
      <c r="H60" s="12"/>
    </row>
    <row r="61" spans="1:9" s="5" customFormat="1" x14ac:dyDescent="0.25">
      <c r="A61" s="1"/>
      <c r="B61" s="45"/>
      <c r="C61" s="1"/>
      <c r="D61" s="1"/>
      <c r="E61" s="1"/>
      <c r="F61" s="1"/>
      <c r="G61" s="133"/>
      <c r="H61" s="12"/>
    </row>
    <row r="62" spans="1:9" s="5" customFormat="1" x14ac:dyDescent="0.25">
      <c r="A62" s="1"/>
      <c r="B62" s="45"/>
      <c r="C62" s="1"/>
      <c r="D62" s="1"/>
      <c r="E62" s="1"/>
      <c r="F62" s="1"/>
      <c r="G62" s="133"/>
      <c r="H62" s="12"/>
    </row>
    <row r="63" spans="1:9" s="5" customFormat="1" x14ac:dyDescent="0.25">
      <c r="A63" s="1"/>
      <c r="B63" s="45"/>
      <c r="C63" s="1"/>
      <c r="D63" s="1"/>
      <c r="E63" s="1"/>
      <c r="F63" s="1"/>
      <c r="G63" s="133"/>
      <c r="H63" s="12"/>
    </row>
    <row r="64" spans="1:9" s="5" customFormat="1" x14ac:dyDescent="0.25">
      <c r="A64" s="1"/>
      <c r="B64" s="45"/>
      <c r="C64" s="1"/>
      <c r="D64" s="1"/>
      <c r="E64" s="1"/>
      <c r="F64" s="1"/>
      <c r="G64" s="133"/>
      <c r="H64" s="12"/>
    </row>
    <row r="65" spans="1:8" s="5" customFormat="1" x14ac:dyDescent="0.25">
      <c r="A65" s="1"/>
      <c r="B65" s="45"/>
      <c r="C65" s="1"/>
      <c r="D65" s="1"/>
      <c r="E65" s="1"/>
      <c r="F65" s="1"/>
      <c r="G65" s="133"/>
      <c r="H65" s="12"/>
    </row>
    <row r="66" spans="1:8" s="5" customFormat="1" x14ac:dyDescent="0.25">
      <c r="A66" s="1"/>
      <c r="B66" s="45"/>
      <c r="C66" s="1"/>
      <c r="D66" s="1"/>
      <c r="E66" s="1"/>
      <c r="F66" s="1"/>
      <c r="G66" s="133"/>
      <c r="H66" s="12"/>
    </row>
    <row r="67" spans="1:8" s="5" customFormat="1" x14ac:dyDescent="0.25">
      <c r="A67" s="1"/>
      <c r="B67" s="45"/>
      <c r="C67" s="1"/>
      <c r="D67" s="1"/>
      <c r="E67" s="1"/>
      <c r="F67" s="1"/>
      <c r="G67" s="133"/>
      <c r="H67" s="12"/>
    </row>
    <row r="68" spans="1:8" s="5" customFormat="1" x14ac:dyDescent="0.25">
      <c r="A68" s="1"/>
      <c r="B68" s="45"/>
      <c r="C68" s="1"/>
      <c r="D68" s="1"/>
      <c r="E68" s="1"/>
      <c r="F68" s="1"/>
      <c r="G68" s="133"/>
      <c r="H68" s="12"/>
    </row>
    <row r="69" spans="1:8" s="5" customFormat="1" x14ac:dyDescent="0.25">
      <c r="A69" s="1"/>
      <c r="B69" s="45"/>
      <c r="C69" s="1"/>
      <c r="D69" s="1"/>
      <c r="E69" s="1"/>
      <c r="F69" s="1"/>
      <c r="G69" s="133"/>
      <c r="H69" s="12"/>
    </row>
    <row r="70" spans="1:8" s="5" customFormat="1" x14ac:dyDescent="0.25">
      <c r="A70" s="1"/>
      <c r="B70" s="45"/>
      <c r="C70" s="1"/>
      <c r="D70" s="1"/>
      <c r="E70" s="1"/>
      <c r="F70" s="1"/>
      <c r="G70" s="133"/>
      <c r="H70" s="12"/>
    </row>
    <row r="71" spans="1:8" s="5" customFormat="1" x14ac:dyDescent="0.25">
      <c r="A71" s="1"/>
      <c r="B71" s="45"/>
      <c r="C71" s="1"/>
      <c r="D71" s="1"/>
      <c r="E71" s="1"/>
      <c r="F71" s="1"/>
      <c r="G71" s="133"/>
      <c r="H71" s="12"/>
    </row>
    <row r="72" spans="1:8" s="5" customFormat="1" x14ac:dyDescent="0.25">
      <c r="A72" s="1"/>
      <c r="B72" s="45"/>
      <c r="C72" s="1"/>
      <c r="D72" s="1"/>
      <c r="E72" s="1"/>
      <c r="F72" s="1"/>
      <c r="G72" s="133"/>
      <c r="H72" s="12"/>
    </row>
    <row r="73" spans="1:8" s="5" customFormat="1" x14ac:dyDescent="0.25">
      <c r="A73" s="1"/>
      <c r="B73" s="45"/>
      <c r="C73" s="1"/>
      <c r="D73" s="1"/>
      <c r="E73" s="1"/>
      <c r="F73" s="1"/>
      <c r="G73" s="133"/>
      <c r="H73" s="12"/>
    </row>
    <row r="74" spans="1:8" s="5" customFormat="1" x14ac:dyDescent="0.25">
      <c r="A74" s="1"/>
      <c r="B74" s="45"/>
      <c r="C74" s="1"/>
      <c r="D74" s="1"/>
      <c r="E74" s="1"/>
      <c r="F74" s="1"/>
      <c r="G74" s="133"/>
      <c r="H74" s="12"/>
    </row>
    <row r="75" spans="1:8" s="5" customFormat="1" x14ac:dyDescent="0.25">
      <c r="A75" s="1"/>
      <c r="B75" s="45"/>
      <c r="C75" s="1"/>
      <c r="D75" s="1"/>
      <c r="E75" s="1"/>
      <c r="F75" s="1"/>
      <c r="G75" s="133"/>
      <c r="H75" s="12"/>
    </row>
    <row r="76" spans="1:8" s="5" customFormat="1" x14ac:dyDescent="0.25">
      <c r="A76" s="1"/>
      <c r="B76" s="45"/>
      <c r="C76" s="1"/>
      <c r="D76" s="1"/>
      <c r="E76" s="1"/>
      <c r="F76" s="1"/>
      <c r="G76" s="133"/>
      <c r="H76" s="12"/>
    </row>
    <row r="77" spans="1:8" s="5" customFormat="1" x14ac:dyDescent="0.25">
      <c r="A77" s="1"/>
      <c r="B77" s="45"/>
      <c r="C77" s="1"/>
      <c r="D77" s="1"/>
      <c r="E77" s="1"/>
      <c r="F77" s="1"/>
      <c r="G77" s="133"/>
      <c r="H77" s="12"/>
    </row>
    <row r="78" spans="1:8" s="5" customFormat="1" x14ac:dyDescent="0.25">
      <c r="A78" s="1"/>
      <c r="B78" s="45"/>
      <c r="C78" s="1"/>
      <c r="D78" s="1"/>
      <c r="E78" s="1"/>
      <c r="F78" s="1"/>
      <c r="G78" s="133"/>
      <c r="H78" s="12"/>
    </row>
    <row r="79" spans="1:8" s="5" customFormat="1" x14ac:dyDescent="0.25">
      <c r="A79" s="1"/>
      <c r="B79" s="45"/>
      <c r="C79" s="1"/>
      <c r="D79" s="1"/>
      <c r="E79" s="1"/>
      <c r="F79" s="1"/>
      <c r="G79" s="133"/>
      <c r="H79" s="12"/>
    </row>
    <row r="80" spans="1:8" s="5" customFormat="1" x14ac:dyDescent="0.25">
      <c r="A80" s="1"/>
      <c r="B80" s="45"/>
      <c r="C80" s="1"/>
      <c r="D80" s="1"/>
      <c r="E80" s="1"/>
      <c r="F80" s="1"/>
      <c r="G80" s="133"/>
      <c r="H80" s="12"/>
    </row>
    <row r="81" spans="1:8" s="5" customFormat="1" x14ac:dyDescent="0.25">
      <c r="A81" s="1"/>
      <c r="B81" s="45"/>
      <c r="C81" s="1"/>
      <c r="D81" s="1"/>
      <c r="E81" s="1"/>
      <c r="F81" s="1"/>
      <c r="G81" s="133"/>
      <c r="H81" s="12"/>
    </row>
    <row r="82" spans="1:8" s="5" customFormat="1" x14ac:dyDescent="0.25">
      <c r="A82" s="1"/>
      <c r="B82" s="45"/>
      <c r="C82" s="1"/>
      <c r="D82" s="1"/>
      <c r="E82" s="1"/>
      <c r="F82" s="1"/>
      <c r="G82" s="133"/>
      <c r="H82" s="12"/>
    </row>
    <row r="83" spans="1:8" s="5" customFormat="1" x14ac:dyDescent="0.25">
      <c r="A83" s="1"/>
      <c r="B83" s="45"/>
      <c r="C83" s="1"/>
      <c r="D83" s="1"/>
      <c r="E83" s="1"/>
      <c r="F83" s="1"/>
      <c r="G83" s="133"/>
      <c r="H83" s="12"/>
    </row>
    <row r="84" spans="1:8" s="5" customFormat="1" x14ac:dyDescent="0.25">
      <c r="A84" s="1"/>
      <c r="B84" s="45"/>
      <c r="C84" s="1"/>
      <c r="D84" s="1"/>
      <c r="E84" s="1"/>
      <c r="F84" s="1"/>
      <c r="G84" s="133"/>
      <c r="H84" s="12"/>
    </row>
    <row r="85" spans="1:8" s="5" customFormat="1" x14ac:dyDescent="0.25">
      <c r="A85" s="1"/>
      <c r="B85" s="45"/>
      <c r="C85" s="1"/>
      <c r="D85" s="1"/>
      <c r="E85" s="1"/>
      <c r="F85" s="1"/>
      <c r="G85" s="133"/>
      <c r="H85" s="12"/>
    </row>
    <row r="86" spans="1:8" s="5" customFormat="1" x14ac:dyDescent="0.25">
      <c r="A86" s="1"/>
      <c r="B86" s="45"/>
      <c r="C86" s="1"/>
      <c r="D86" s="1"/>
      <c r="E86" s="1"/>
      <c r="F86" s="1"/>
      <c r="G86" s="133"/>
      <c r="H86" s="12"/>
    </row>
    <row r="87" spans="1:8" s="5" customFormat="1" x14ac:dyDescent="0.25">
      <c r="A87" s="1"/>
      <c r="B87" s="45"/>
      <c r="C87" s="1"/>
      <c r="D87" s="1"/>
      <c r="E87" s="1"/>
      <c r="F87" s="1"/>
      <c r="G87" s="133"/>
      <c r="H87" s="12"/>
    </row>
    <row r="88" spans="1:8" s="5" customFormat="1" x14ac:dyDescent="0.25">
      <c r="A88" s="1"/>
      <c r="B88" s="45"/>
      <c r="C88" s="1"/>
      <c r="D88" s="1"/>
      <c r="E88" s="1"/>
      <c r="F88" s="1"/>
      <c r="G88" s="133"/>
      <c r="H88" s="12"/>
    </row>
    <row r="89" spans="1:8" s="5" customFormat="1" x14ac:dyDescent="0.25">
      <c r="A89" s="1"/>
      <c r="B89" s="45"/>
      <c r="C89" s="1"/>
      <c r="D89" s="1"/>
      <c r="E89" s="1"/>
      <c r="F89" s="1"/>
      <c r="G89" s="133"/>
      <c r="H89" s="12"/>
    </row>
    <row r="90" spans="1:8" s="5" customFormat="1" x14ac:dyDescent="0.25">
      <c r="A90" s="1"/>
      <c r="B90" s="45"/>
      <c r="C90" s="1"/>
      <c r="D90" s="1"/>
      <c r="E90" s="1"/>
      <c r="F90" s="1"/>
      <c r="G90" s="133"/>
      <c r="H90" s="12"/>
    </row>
    <row r="91" spans="1:8" s="5" customFormat="1" x14ac:dyDescent="0.25">
      <c r="A91" s="1"/>
      <c r="B91" s="45"/>
      <c r="C91" s="1"/>
      <c r="D91" s="1"/>
      <c r="E91" s="1"/>
      <c r="F91" s="1"/>
      <c r="G91" s="133"/>
      <c r="H91" s="12"/>
    </row>
    <row r="92" spans="1:8" s="5" customFormat="1" x14ac:dyDescent="0.25">
      <c r="A92" s="1"/>
      <c r="B92" s="45"/>
      <c r="C92" s="1"/>
      <c r="D92" s="1"/>
      <c r="E92" s="1"/>
      <c r="F92" s="1"/>
      <c r="G92" s="133"/>
      <c r="H92" s="12"/>
    </row>
    <row r="93" spans="1:8" s="5" customFormat="1" x14ac:dyDescent="0.25">
      <c r="A93" s="1"/>
      <c r="B93" s="45"/>
      <c r="C93" s="1"/>
      <c r="D93" s="1"/>
      <c r="E93" s="1"/>
      <c r="F93" s="1"/>
      <c r="G93" s="133"/>
      <c r="H93" s="12"/>
    </row>
    <row r="94" spans="1:8" s="5" customFormat="1" x14ac:dyDescent="0.25">
      <c r="A94" s="1"/>
      <c r="B94" s="45"/>
      <c r="C94" s="1"/>
      <c r="D94" s="1"/>
      <c r="E94" s="1"/>
      <c r="F94" s="1"/>
      <c r="G94" s="133"/>
      <c r="H94" s="12"/>
    </row>
    <row r="95" spans="1:8" s="5" customFormat="1" x14ac:dyDescent="0.25">
      <c r="A95" s="1"/>
      <c r="B95" s="45"/>
      <c r="C95" s="1"/>
      <c r="D95" s="1"/>
      <c r="E95" s="1"/>
      <c r="F95" s="1"/>
      <c r="G95" s="133"/>
      <c r="H95" s="12"/>
    </row>
    <row r="96" spans="1:8" s="5" customFormat="1" x14ac:dyDescent="0.25">
      <c r="A96" s="1"/>
      <c r="B96" s="45"/>
      <c r="C96" s="1"/>
      <c r="D96" s="1"/>
      <c r="E96" s="1"/>
      <c r="F96" s="1"/>
      <c r="G96" s="133"/>
      <c r="H96" s="12"/>
    </row>
    <row r="97" spans="1:8" s="5" customFormat="1" x14ac:dyDescent="0.25">
      <c r="A97" s="1"/>
      <c r="B97" s="45"/>
      <c r="C97" s="1"/>
      <c r="D97" s="1"/>
      <c r="E97" s="1"/>
      <c r="F97" s="1"/>
      <c r="G97" s="133"/>
      <c r="H97" s="12"/>
    </row>
    <row r="98" spans="1:8" s="5" customFormat="1" x14ac:dyDescent="0.25">
      <c r="A98" s="1"/>
      <c r="B98" s="45"/>
      <c r="C98" s="1"/>
      <c r="D98" s="1"/>
      <c r="E98" s="1"/>
      <c r="F98" s="1"/>
      <c r="G98" s="133"/>
      <c r="H98" s="12"/>
    </row>
    <row r="99" spans="1:8" s="5" customFormat="1" x14ac:dyDescent="0.25">
      <c r="A99" s="1"/>
      <c r="B99" s="45"/>
      <c r="C99" s="1"/>
      <c r="D99" s="1"/>
      <c r="E99" s="1"/>
      <c r="F99" s="1"/>
      <c r="G99" s="133"/>
      <c r="H99" s="12"/>
    </row>
    <row r="100" spans="1:8" s="5" customFormat="1" x14ac:dyDescent="0.25">
      <c r="A100" s="1"/>
      <c r="B100" s="45"/>
      <c r="C100" s="1"/>
      <c r="D100" s="1"/>
      <c r="E100" s="1"/>
      <c r="F100" s="1"/>
      <c r="G100" s="133"/>
      <c r="H100" s="12"/>
    </row>
    <row r="101" spans="1:8" s="5" customFormat="1" x14ac:dyDescent="0.25">
      <c r="A101" s="1"/>
      <c r="B101" s="45"/>
      <c r="C101" s="1"/>
      <c r="D101" s="1"/>
      <c r="E101" s="1"/>
      <c r="F101" s="1"/>
      <c r="G101" s="133"/>
      <c r="H101" s="12"/>
    </row>
    <row r="102" spans="1:8" s="5" customFormat="1" x14ac:dyDescent="0.25">
      <c r="A102" s="1"/>
      <c r="B102" s="45"/>
      <c r="C102" s="1"/>
      <c r="D102" s="1"/>
      <c r="E102" s="1"/>
      <c r="F102" s="1"/>
      <c r="G102" s="133"/>
      <c r="H102" s="12"/>
    </row>
    <row r="103" spans="1:8" s="5" customFormat="1" x14ac:dyDescent="0.25">
      <c r="A103" s="1"/>
      <c r="B103" s="45"/>
      <c r="C103" s="1"/>
      <c r="D103" s="1"/>
      <c r="E103" s="1"/>
      <c r="F103" s="1"/>
      <c r="G103" s="133"/>
      <c r="H103" s="12"/>
    </row>
    <row r="104" spans="1:8" s="5" customFormat="1" x14ac:dyDescent="0.25">
      <c r="A104" s="1"/>
      <c r="B104" s="45"/>
      <c r="C104" s="1"/>
      <c r="D104" s="1"/>
      <c r="E104" s="1"/>
      <c r="F104" s="1"/>
      <c r="G104" s="133"/>
      <c r="H104" s="12"/>
    </row>
    <row r="105" spans="1:8" s="5" customFormat="1" x14ac:dyDescent="0.25">
      <c r="A105" s="1"/>
      <c r="B105" s="45"/>
      <c r="C105" s="1"/>
      <c r="D105" s="1"/>
      <c r="E105" s="1"/>
      <c r="F105" s="1"/>
      <c r="G105" s="133"/>
      <c r="H105" s="12"/>
    </row>
    <row r="106" spans="1:8" s="5" customFormat="1" x14ac:dyDescent="0.25">
      <c r="A106" s="1"/>
      <c r="B106" s="45"/>
      <c r="C106" s="1"/>
      <c r="D106" s="1"/>
      <c r="E106" s="1"/>
      <c r="F106" s="1"/>
      <c r="G106" s="133"/>
      <c r="H106" s="12"/>
    </row>
    <row r="107" spans="1:8" s="5" customFormat="1" x14ac:dyDescent="0.25">
      <c r="A107" s="1"/>
      <c r="B107" s="45"/>
      <c r="C107" s="1"/>
      <c r="D107" s="1"/>
      <c r="E107" s="1"/>
      <c r="F107" s="1"/>
      <c r="G107" s="133"/>
      <c r="H107" s="12"/>
    </row>
    <row r="108" spans="1:8" s="5" customFormat="1" x14ac:dyDescent="0.25">
      <c r="A108" s="1"/>
      <c r="B108" s="45"/>
      <c r="C108" s="1"/>
      <c r="D108" s="1"/>
      <c r="E108" s="1"/>
      <c r="F108" s="1"/>
      <c r="G108" s="133"/>
      <c r="H108" s="12"/>
    </row>
    <row r="109" spans="1:8" s="5" customFormat="1" x14ac:dyDescent="0.25">
      <c r="A109" s="1"/>
      <c r="B109" s="45"/>
      <c r="C109" s="1"/>
      <c r="D109" s="1"/>
      <c r="E109" s="1"/>
      <c r="F109" s="1"/>
      <c r="G109" s="133"/>
      <c r="H109" s="12"/>
    </row>
    <row r="110" spans="1:8" s="5" customFormat="1" x14ac:dyDescent="0.25">
      <c r="A110" s="1"/>
      <c r="B110" s="45"/>
      <c r="C110" s="1"/>
      <c r="D110" s="1"/>
      <c r="E110" s="1"/>
      <c r="F110" s="1"/>
      <c r="G110" s="133"/>
      <c r="H110" s="12"/>
    </row>
    <row r="111" spans="1:8" s="5" customFormat="1" x14ac:dyDescent="0.25">
      <c r="A111" s="1"/>
      <c r="B111" s="45"/>
      <c r="C111" s="1"/>
      <c r="D111" s="1"/>
      <c r="E111" s="1"/>
      <c r="F111" s="1"/>
      <c r="G111" s="133"/>
      <c r="H111" s="12"/>
    </row>
  </sheetData>
  <mergeCells count="5">
    <mergeCell ref="G17:H20"/>
    <mergeCell ref="G30:H32"/>
    <mergeCell ref="G42:H44"/>
    <mergeCell ref="B6:B9"/>
    <mergeCell ref="B55:H56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DA791-B1E7-4976-8DF4-39CB2605D188}">
  <dimension ref="A1:I113"/>
  <sheetViews>
    <sheetView showGridLines="0" zoomScale="90" zoomScaleNormal="90" workbookViewId="0">
      <selection activeCell="B1" sqref="B1:E1"/>
    </sheetView>
  </sheetViews>
  <sheetFormatPr baseColWidth="10" defaultRowHeight="12.75" x14ac:dyDescent="0.2"/>
  <cols>
    <col min="1" max="1" width="6.140625" style="22" customWidth="1"/>
    <col min="2" max="2" width="28.85546875" style="22" customWidth="1"/>
    <col min="3" max="3" width="8.28515625" style="20" customWidth="1"/>
    <col min="4" max="4" width="9.5703125" style="20" customWidth="1"/>
    <col min="5" max="6" width="6.28515625" style="20" customWidth="1"/>
    <col min="7" max="7" width="13.140625" style="154" customWidth="1"/>
    <col min="8" max="8" width="16.140625" style="20" customWidth="1"/>
    <col min="9" max="16384" width="11.42578125" style="21"/>
  </cols>
  <sheetData>
    <row r="1" spans="1:9" s="118" customFormat="1" ht="17.25" customHeight="1" x14ac:dyDescent="0.25">
      <c r="A1" s="374"/>
      <c r="B1" s="428" t="s">
        <v>85</v>
      </c>
      <c r="C1" s="429"/>
      <c r="D1" s="429"/>
      <c r="E1" s="430"/>
      <c r="F1" s="119">
        <v>1</v>
      </c>
      <c r="G1" s="122">
        <f>SUMPRODUCT(D7:D52,E7:E52)/SUM(E7:E52)</f>
        <v>9.3710239555300681E-2</v>
      </c>
      <c r="H1" s="119" t="s">
        <v>70</v>
      </c>
    </row>
    <row r="2" spans="1:9" s="19" customFormat="1" ht="7.5" customHeight="1" x14ac:dyDescent="0.2">
      <c r="A2" s="375"/>
      <c r="B2" s="140"/>
      <c r="C2" s="140"/>
      <c r="D2" s="140"/>
      <c r="E2" s="71"/>
      <c r="F2" s="71"/>
      <c r="G2" s="153"/>
      <c r="H2" s="141"/>
    </row>
    <row r="3" spans="1:9" s="19" customFormat="1" ht="27" customHeight="1" x14ac:dyDescent="0.2">
      <c r="A3" s="24" t="s">
        <v>60</v>
      </c>
      <c r="B3" s="24" t="s">
        <v>66</v>
      </c>
      <c r="C3" s="25" t="s">
        <v>0</v>
      </c>
      <c r="D3" s="26" t="s">
        <v>38</v>
      </c>
      <c r="E3" s="26" t="s">
        <v>34</v>
      </c>
      <c r="F3" s="26" t="s">
        <v>35</v>
      </c>
      <c r="G3" s="148" t="s">
        <v>67</v>
      </c>
      <c r="H3" s="13" t="s">
        <v>37</v>
      </c>
    </row>
    <row r="4" spans="1:9" s="19" customFormat="1" ht="8.25" customHeight="1" thickBot="1" x14ac:dyDescent="0.25">
      <c r="A4" s="228"/>
      <c r="B4" s="228"/>
      <c r="C4" s="116"/>
      <c r="D4" s="145"/>
      <c r="E4" s="116"/>
      <c r="F4" s="145"/>
      <c r="G4" s="146"/>
      <c r="H4" s="229"/>
    </row>
    <row r="5" spans="1:9" s="150" customFormat="1" ht="13.5" customHeight="1" thickBot="1" x14ac:dyDescent="0.3">
      <c r="A5" s="376"/>
      <c r="B5" s="230" t="s">
        <v>91</v>
      </c>
      <c r="C5" s="231"/>
      <c r="D5" s="231"/>
      <c r="E5" s="232"/>
      <c r="F5" s="232"/>
      <c r="G5" s="233">
        <f>SUMPRODUCT(D7:D24,E7:E24)/SUM(E7:E24)</f>
        <v>9.3015731263309739E-2</v>
      </c>
      <c r="H5" s="234">
        <v>0.09</v>
      </c>
    </row>
    <row r="6" spans="1:9" s="306" customFormat="1" ht="13.5" customHeight="1" x14ac:dyDescent="0.25">
      <c r="A6" s="377"/>
      <c r="B6" s="311" t="s">
        <v>18</v>
      </c>
      <c r="C6" s="282"/>
      <c r="D6" s="282"/>
      <c r="E6" s="283"/>
      <c r="F6" s="283"/>
      <c r="G6" s="284">
        <f>SUMPRODUCT(D7:D12,E7:E12)/SUM(E7:E12)</f>
        <v>0.12401064183571667</v>
      </c>
      <c r="H6" s="310">
        <v>0.12</v>
      </c>
    </row>
    <row r="7" spans="1:9" ht="13.5" customHeight="1" x14ac:dyDescent="0.25">
      <c r="A7" s="45">
        <v>1</v>
      </c>
      <c r="B7" s="438"/>
      <c r="C7" s="31">
        <v>541</v>
      </c>
      <c r="D7" s="31">
        <v>0.03</v>
      </c>
      <c r="E7" s="31">
        <f>MIN(C7,2500)</f>
        <v>541</v>
      </c>
      <c r="F7" s="31"/>
      <c r="G7" s="419" t="s">
        <v>99</v>
      </c>
      <c r="H7" s="437"/>
      <c r="I7" s="68"/>
    </row>
    <row r="8" spans="1:9" ht="13.5" customHeight="1" x14ac:dyDescent="0.25">
      <c r="A8" s="45">
        <v>2</v>
      </c>
      <c r="B8" s="438"/>
      <c r="C8" s="31">
        <v>444</v>
      </c>
      <c r="D8" s="31">
        <v>0.32</v>
      </c>
      <c r="E8" s="31">
        <f t="shared" ref="E8:E52" si="0">MIN(C8,2500)</f>
        <v>444</v>
      </c>
      <c r="F8" s="31"/>
      <c r="G8" s="419"/>
      <c r="H8" s="437"/>
      <c r="I8" s="68"/>
    </row>
    <row r="9" spans="1:9" ht="13.5" customHeight="1" x14ac:dyDescent="0.25">
      <c r="A9" s="45">
        <v>3</v>
      </c>
      <c r="B9" s="438"/>
      <c r="C9" s="31">
        <v>777</v>
      </c>
      <c r="D9" s="31">
        <v>0.12</v>
      </c>
      <c r="E9" s="31">
        <f>MIN(C9,2500)</f>
        <v>777</v>
      </c>
      <c r="F9" s="31"/>
      <c r="G9" s="419"/>
      <c r="H9" s="437"/>
      <c r="I9" s="68"/>
    </row>
    <row r="10" spans="1:9" ht="13.5" customHeight="1" x14ac:dyDescent="0.25">
      <c r="A10" s="45">
        <v>4</v>
      </c>
      <c r="B10" s="438"/>
      <c r="C10" s="235">
        <v>425</v>
      </c>
      <c r="D10" s="235">
        <v>0.35</v>
      </c>
      <c r="E10" s="235">
        <f>MIN(C10,2500)</f>
        <v>425</v>
      </c>
      <c r="F10" s="31"/>
      <c r="G10" s="419"/>
      <c r="H10" s="437"/>
      <c r="I10" s="68"/>
    </row>
    <row r="11" spans="1:9" ht="13.5" customHeight="1" x14ac:dyDescent="0.25">
      <c r="A11" s="45">
        <v>5</v>
      </c>
      <c r="B11" s="438"/>
      <c r="C11" s="31">
        <v>445</v>
      </c>
      <c r="D11" s="31">
        <v>-7.0000000000000007E-2</v>
      </c>
      <c r="E11" s="31">
        <f>MIN(C11,2500)</f>
        <v>445</v>
      </c>
      <c r="F11" s="31"/>
      <c r="G11" s="236"/>
      <c r="H11" s="237"/>
      <c r="I11" s="68"/>
    </row>
    <row r="12" spans="1:9" ht="13.5" customHeight="1" x14ac:dyDescent="0.25">
      <c r="A12" s="45">
        <v>6</v>
      </c>
      <c r="B12" s="438"/>
      <c r="C12" s="235">
        <v>375</v>
      </c>
      <c r="D12" s="235">
        <v>0.01</v>
      </c>
      <c r="E12" s="235">
        <f>MIN(C12,2500)</f>
        <v>375</v>
      </c>
      <c r="F12" s="31"/>
      <c r="G12" s="236"/>
      <c r="H12" s="237"/>
      <c r="I12" s="68"/>
    </row>
    <row r="13" spans="1:9" ht="13.5" customHeight="1" thickBot="1" x14ac:dyDescent="0.3">
      <c r="A13" s="45">
        <v>7</v>
      </c>
      <c r="B13" s="438"/>
      <c r="C13" s="235">
        <v>225</v>
      </c>
      <c r="D13" s="235">
        <v>0.19</v>
      </c>
      <c r="E13" s="235">
        <f>MIN(C13,2500)</f>
        <v>225</v>
      </c>
      <c r="F13" s="31"/>
      <c r="G13" s="151"/>
      <c r="H13" s="174"/>
      <c r="I13" s="69"/>
    </row>
    <row r="14" spans="1:9" s="19" customFormat="1" ht="13.5" customHeight="1" x14ac:dyDescent="0.25">
      <c r="A14" s="4"/>
      <c r="B14" s="308" t="s">
        <v>19</v>
      </c>
      <c r="C14" s="312"/>
      <c r="D14" s="312"/>
      <c r="E14" s="312"/>
      <c r="F14" s="275"/>
      <c r="G14" s="309">
        <f>SUMPRODUCT(D15:D22,E15:E22)/SUM(E15:E22)</f>
        <v>8.5007587253414271E-2</v>
      </c>
      <c r="H14" s="310">
        <v>0.09</v>
      </c>
      <c r="I14" s="307"/>
    </row>
    <row r="15" spans="1:9" ht="13.5" customHeight="1" x14ac:dyDescent="0.25">
      <c r="A15" s="45">
        <v>8</v>
      </c>
      <c r="B15" s="438"/>
      <c r="C15" s="31">
        <v>204</v>
      </c>
      <c r="D15" s="31">
        <v>0.04</v>
      </c>
      <c r="E15" s="31">
        <f t="shared" si="0"/>
        <v>204</v>
      </c>
      <c r="F15" s="31"/>
      <c r="G15" s="151"/>
      <c r="H15" s="174"/>
      <c r="I15" s="69"/>
    </row>
    <row r="16" spans="1:9" ht="13.5" customHeight="1" x14ac:dyDescent="0.25">
      <c r="A16" s="45">
        <v>9</v>
      </c>
      <c r="B16" s="438"/>
      <c r="C16" s="31">
        <v>6213</v>
      </c>
      <c r="D16" s="31">
        <v>0.04</v>
      </c>
      <c r="E16" s="31">
        <f t="shared" si="0"/>
        <v>2500</v>
      </c>
      <c r="F16" s="31"/>
      <c r="G16" s="151"/>
      <c r="H16" s="174"/>
      <c r="I16" s="69"/>
    </row>
    <row r="17" spans="1:9" ht="13.5" customHeight="1" x14ac:dyDescent="0.25">
      <c r="A17" s="45">
        <v>10</v>
      </c>
      <c r="B17" s="438"/>
      <c r="C17" s="31">
        <v>4644</v>
      </c>
      <c r="D17" s="31">
        <v>-0.04</v>
      </c>
      <c r="E17" s="31">
        <f t="shared" si="0"/>
        <v>2500</v>
      </c>
      <c r="F17" s="31"/>
      <c r="G17" s="151"/>
      <c r="H17" s="174"/>
      <c r="I17" s="69"/>
    </row>
    <row r="18" spans="1:9" ht="13.5" customHeight="1" x14ac:dyDescent="0.25">
      <c r="A18" s="45">
        <v>11</v>
      </c>
      <c r="B18" s="438"/>
      <c r="C18" s="31">
        <v>2536</v>
      </c>
      <c r="D18" s="31">
        <v>0.08</v>
      </c>
      <c r="E18" s="31">
        <f t="shared" si="0"/>
        <v>2500</v>
      </c>
      <c r="F18" s="31"/>
      <c r="G18" s="151"/>
      <c r="H18" s="174"/>
      <c r="I18" s="69"/>
    </row>
    <row r="19" spans="1:9" ht="13.5" customHeight="1" x14ac:dyDescent="0.25">
      <c r="A19" s="45">
        <v>12</v>
      </c>
      <c r="B19" s="438"/>
      <c r="C19" s="31">
        <v>797</v>
      </c>
      <c r="D19" s="31">
        <v>0.18</v>
      </c>
      <c r="E19" s="31">
        <f t="shared" si="0"/>
        <v>797</v>
      </c>
      <c r="F19" s="31"/>
      <c r="G19" s="151"/>
      <c r="H19" s="174"/>
      <c r="I19" s="69"/>
    </row>
    <row r="20" spans="1:9" ht="13.5" customHeight="1" x14ac:dyDescent="0.25">
      <c r="A20" s="45">
        <v>13</v>
      </c>
      <c r="B20" s="438"/>
      <c r="C20" s="31">
        <v>1360</v>
      </c>
      <c r="D20" s="31">
        <v>0.19</v>
      </c>
      <c r="E20" s="31">
        <f t="shared" si="0"/>
        <v>1360</v>
      </c>
      <c r="F20" s="31"/>
      <c r="G20" s="151"/>
      <c r="H20" s="174"/>
      <c r="I20" s="69"/>
    </row>
    <row r="21" spans="1:9" ht="13.5" customHeight="1" x14ac:dyDescent="0.25">
      <c r="A21" s="45">
        <v>14</v>
      </c>
      <c r="B21" s="438"/>
      <c r="C21" s="31">
        <v>1144</v>
      </c>
      <c r="D21" s="31">
        <v>0.23</v>
      </c>
      <c r="E21" s="31">
        <f t="shared" si="0"/>
        <v>1144</v>
      </c>
      <c r="F21" s="31"/>
      <c r="G21" s="151"/>
      <c r="H21" s="174"/>
      <c r="I21" s="69"/>
    </row>
    <row r="22" spans="1:9" ht="13.5" customHeight="1" x14ac:dyDescent="0.25">
      <c r="A22" s="45">
        <v>15</v>
      </c>
      <c r="B22" s="439"/>
      <c r="C22" s="33">
        <v>198</v>
      </c>
      <c r="D22" s="33">
        <v>0.4</v>
      </c>
      <c r="E22" s="33">
        <f t="shared" si="0"/>
        <v>198</v>
      </c>
      <c r="F22" s="33"/>
      <c r="G22" s="238"/>
      <c r="H22" s="239"/>
      <c r="I22" s="69"/>
    </row>
    <row r="23" spans="1:9" ht="13.5" customHeight="1" x14ac:dyDescent="0.25">
      <c r="A23" s="45">
        <v>16</v>
      </c>
      <c r="B23" s="173" t="s">
        <v>20</v>
      </c>
      <c r="C23" s="31">
        <v>52</v>
      </c>
      <c r="D23" s="31">
        <v>-0.78</v>
      </c>
      <c r="E23" s="31">
        <f t="shared" si="0"/>
        <v>52</v>
      </c>
      <c r="F23" s="31"/>
      <c r="G23" s="151"/>
      <c r="H23" s="174"/>
      <c r="I23" s="69"/>
    </row>
    <row r="24" spans="1:9" ht="13.5" customHeight="1" thickBot="1" x14ac:dyDescent="0.3">
      <c r="A24" s="45">
        <v>17</v>
      </c>
      <c r="B24" s="240" t="s">
        <v>21</v>
      </c>
      <c r="C24" s="241">
        <v>70</v>
      </c>
      <c r="D24" s="241">
        <v>0.38</v>
      </c>
      <c r="E24" s="241">
        <f t="shared" si="0"/>
        <v>70</v>
      </c>
      <c r="F24" s="241"/>
      <c r="G24" s="242"/>
      <c r="H24" s="243"/>
      <c r="I24" s="69"/>
    </row>
    <row r="25" spans="1:9" ht="6.75" customHeight="1" thickBot="1" x14ac:dyDescent="0.3">
      <c r="A25" s="45"/>
      <c r="B25" s="30"/>
      <c r="C25" s="31"/>
      <c r="D25" s="31"/>
      <c r="E25" s="31"/>
      <c r="F25" s="31"/>
      <c r="G25" s="244"/>
      <c r="H25" s="245"/>
      <c r="I25" s="69"/>
    </row>
    <row r="26" spans="1:9" s="113" customFormat="1" ht="13.5" customHeight="1" x14ac:dyDescent="0.25">
      <c r="A26" s="378"/>
      <c r="B26" s="246" t="s">
        <v>92</v>
      </c>
      <c r="C26" s="110"/>
      <c r="D26" s="110"/>
      <c r="E26" s="110"/>
      <c r="F26" s="110">
        <v>1</v>
      </c>
      <c r="G26" s="125">
        <f>SUMPRODUCT(D27:D47,E27:E47)/SUM(E27:E47)</f>
        <v>0.12461657390228816</v>
      </c>
      <c r="H26" s="247" t="s">
        <v>71</v>
      </c>
      <c r="I26" s="149"/>
    </row>
    <row r="27" spans="1:9" ht="13.5" customHeight="1" x14ac:dyDescent="0.25">
      <c r="A27" s="45">
        <v>18</v>
      </c>
      <c r="B27" s="294" t="s">
        <v>22</v>
      </c>
      <c r="C27" s="295">
        <v>90</v>
      </c>
      <c r="D27" s="295">
        <v>0.22</v>
      </c>
      <c r="E27" s="295">
        <f t="shared" si="0"/>
        <v>90</v>
      </c>
      <c r="F27" s="295"/>
      <c r="G27" s="296"/>
      <c r="H27" s="297"/>
      <c r="I27" s="68"/>
    </row>
    <row r="28" spans="1:9" ht="13.5" customHeight="1" x14ac:dyDescent="0.25">
      <c r="A28" s="45">
        <v>19</v>
      </c>
      <c r="B28" s="298" t="s">
        <v>23</v>
      </c>
      <c r="C28" s="299">
        <v>306</v>
      </c>
      <c r="D28" s="299">
        <v>0.28000000000000003</v>
      </c>
      <c r="E28" s="299">
        <f t="shared" si="0"/>
        <v>306</v>
      </c>
      <c r="F28" s="299"/>
      <c r="G28" s="300"/>
      <c r="H28" s="301"/>
      <c r="I28" s="68"/>
    </row>
    <row r="29" spans="1:9" ht="15.75" customHeight="1" x14ac:dyDescent="0.25">
      <c r="A29" s="45"/>
      <c r="B29" s="313" t="s">
        <v>24</v>
      </c>
      <c r="C29" s="39"/>
      <c r="D29" s="39"/>
      <c r="E29" s="39"/>
      <c r="F29" s="39"/>
      <c r="G29" s="314">
        <f>(D30*E30+D31*E31)/(E30+E31)</f>
        <v>0.22657045840407469</v>
      </c>
      <c r="H29" s="315" t="s">
        <v>41</v>
      </c>
      <c r="I29" s="68"/>
    </row>
    <row r="30" spans="1:9" ht="13.5" customHeight="1" x14ac:dyDescent="0.25">
      <c r="A30" s="45">
        <v>20</v>
      </c>
      <c r="B30" s="431"/>
      <c r="C30" s="31">
        <v>467</v>
      </c>
      <c r="D30" s="31">
        <v>0.21</v>
      </c>
      <c r="E30" s="31">
        <f t="shared" si="0"/>
        <v>467</v>
      </c>
      <c r="F30" s="31"/>
      <c r="G30" s="236"/>
      <c r="H30" s="164"/>
      <c r="I30" s="69"/>
    </row>
    <row r="31" spans="1:9" ht="13.5" customHeight="1" x14ac:dyDescent="0.25">
      <c r="A31" s="45">
        <v>21</v>
      </c>
      <c r="B31" s="432"/>
      <c r="C31" s="33">
        <v>122</v>
      </c>
      <c r="D31" s="33">
        <v>0.28999999999999998</v>
      </c>
      <c r="E31" s="33">
        <f t="shared" si="0"/>
        <v>122</v>
      </c>
      <c r="F31" s="33"/>
      <c r="G31" s="238"/>
      <c r="H31" s="250"/>
      <c r="I31" s="69"/>
    </row>
    <row r="32" spans="1:9" ht="13.5" customHeight="1" x14ac:dyDescent="0.25">
      <c r="A32" s="45">
        <v>22</v>
      </c>
      <c r="B32" s="302" t="s">
        <v>25</v>
      </c>
      <c r="C32" s="303">
        <v>202</v>
      </c>
      <c r="D32" s="303">
        <v>0.36</v>
      </c>
      <c r="E32" s="303">
        <f t="shared" si="0"/>
        <v>202</v>
      </c>
      <c r="F32" s="303"/>
      <c r="G32" s="304"/>
      <c r="H32" s="305"/>
      <c r="I32" s="69"/>
    </row>
    <row r="33" spans="1:9" ht="13.5" customHeight="1" x14ac:dyDescent="0.25">
      <c r="A33" s="45" t="s">
        <v>103</v>
      </c>
      <c r="B33" s="433" t="s">
        <v>33</v>
      </c>
      <c r="C33" s="354">
        <v>3136</v>
      </c>
      <c r="D33" s="354">
        <v>7.0000000000000007E-2</v>
      </c>
      <c r="E33" s="354">
        <f t="shared" si="0"/>
        <v>2500</v>
      </c>
      <c r="F33" s="206"/>
      <c r="G33" s="440"/>
      <c r="H33" s="441"/>
      <c r="I33" s="69"/>
    </row>
    <row r="34" spans="1:9" ht="13.5" customHeight="1" x14ac:dyDescent="0.25">
      <c r="A34" s="45" t="s">
        <v>104</v>
      </c>
      <c r="B34" s="433"/>
      <c r="C34" s="354">
        <v>1404</v>
      </c>
      <c r="D34" s="354">
        <v>-0.06</v>
      </c>
      <c r="E34" s="354">
        <f t="shared" si="0"/>
        <v>1404</v>
      </c>
      <c r="F34" s="206"/>
      <c r="G34" s="440"/>
      <c r="H34" s="441"/>
      <c r="I34" s="69"/>
    </row>
    <row r="35" spans="1:9" ht="13.5" customHeight="1" x14ac:dyDescent="0.25">
      <c r="A35" s="45">
        <v>25</v>
      </c>
      <c r="B35" s="433"/>
      <c r="C35" s="355" t="s">
        <v>84</v>
      </c>
      <c r="D35" s="355">
        <v>7.0000000000000007E-2</v>
      </c>
      <c r="E35" s="355"/>
      <c r="F35" s="346"/>
      <c r="G35" s="344"/>
      <c r="H35" s="345"/>
      <c r="I35" s="69"/>
    </row>
    <row r="36" spans="1:9" ht="13.5" customHeight="1" x14ac:dyDescent="0.25">
      <c r="A36" s="45">
        <v>26</v>
      </c>
      <c r="B36" s="433"/>
      <c r="C36" s="31">
        <v>117</v>
      </c>
      <c r="D36" s="31">
        <v>0.24</v>
      </c>
      <c r="E36" s="31">
        <f t="shared" si="0"/>
        <v>117</v>
      </c>
      <c r="F36" s="31"/>
      <c r="G36" s="151"/>
      <c r="H36" s="164"/>
      <c r="I36" s="69"/>
    </row>
    <row r="37" spans="1:9" ht="13.5" customHeight="1" x14ac:dyDescent="0.25">
      <c r="A37" s="45">
        <v>27</v>
      </c>
      <c r="B37" s="433"/>
      <c r="C37" s="31">
        <v>46</v>
      </c>
      <c r="D37" s="31">
        <v>0.69</v>
      </c>
      <c r="E37" s="31">
        <f t="shared" si="0"/>
        <v>46</v>
      </c>
      <c r="F37" s="31"/>
      <c r="G37" s="151"/>
      <c r="H37" s="164"/>
      <c r="I37" s="69"/>
    </row>
    <row r="38" spans="1:9" ht="13.5" customHeight="1" x14ac:dyDescent="0.25">
      <c r="A38" s="45">
        <v>28</v>
      </c>
      <c r="B38" s="433"/>
      <c r="C38" s="31">
        <v>83</v>
      </c>
      <c r="D38" s="31">
        <v>0.11</v>
      </c>
      <c r="E38" s="31">
        <f t="shared" si="0"/>
        <v>83</v>
      </c>
      <c r="F38" s="31"/>
      <c r="G38" s="419"/>
      <c r="H38" s="420"/>
      <c r="I38" s="69"/>
    </row>
    <row r="39" spans="1:9" ht="13.5" customHeight="1" x14ac:dyDescent="0.25">
      <c r="A39" s="45">
        <v>29</v>
      </c>
      <c r="B39" s="433"/>
      <c r="C39" s="31">
        <v>54</v>
      </c>
      <c r="D39" s="31">
        <v>0.16</v>
      </c>
      <c r="E39" s="31">
        <f t="shared" si="0"/>
        <v>54</v>
      </c>
      <c r="F39" s="31"/>
      <c r="G39" s="419"/>
      <c r="H39" s="420"/>
      <c r="I39" s="69"/>
    </row>
    <row r="40" spans="1:9" ht="15.75" customHeight="1" x14ac:dyDescent="0.25">
      <c r="A40" s="45">
        <v>30</v>
      </c>
      <c r="B40" s="433"/>
      <c r="C40" s="31">
        <v>222</v>
      </c>
      <c r="D40" s="31">
        <v>0.1</v>
      </c>
      <c r="E40" s="31">
        <f t="shared" si="0"/>
        <v>222</v>
      </c>
      <c r="F40" s="31"/>
      <c r="G40" s="151"/>
      <c r="H40" s="164"/>
      <c r="I40" s="69"/>
    </row>
    <row r="41" spans="1:9" ht="15.75" customHeight="1" x14ac:dyDescent="0.25">
      <c r="A41" s="45">
        <v>31</v>
      </c>
      <c r="B41" s="433"/>
      <c r="C41" s="31">
        <v>187</v>
      </c>
      <c r="D41" s="31">
        <v>0.91</v>
      </c>
      <c r="E41" s="31">
        <f t="shared" si="0"/>
        <v>187</v>
      </c>
      <c r="F41" s="31"/>
      <c r="G41" s="151"/>
      <c r="H41" s="164"/>
      <c r="I41" s="69"/>
    </row>
    <row r="42" spans="1:9" ht="15.75" customHeight="1" x14ac:dyDescent="0.25">
      <c r="A42" s="45">
        <v>32</v>
      </c>
      <c r="B42" s="433"/>
      <c r="C42" s="31">
        <v>149</v>
      </c>
      <c r="D42" s="31">
        <v>0.19</v>
      </c>
      <c r="E42" s="31">
        <f t="shared" si="0"/>
        <v>149</v>
      </c>
      <c r="F42" s="31"/>
      <c r="G42" s="151"/>
      <c r="H42" s="164"/>
      <c r="I42" s="69"/>
    </row>
    <row r="43" spans="1:9" ht="15.75" customHeight="1" x14ac:dyDescent="0.25">
      <c r="A43" s="45">
        <v>33</v>
      </c>
      <c r="B43" s="433"/>
      <c r="C43" s="31">
        <v>101</v>
      </c>
      <c r="D43" s="31">
        <v>0.14000000000000001</v>
      </c>
      <c r="E43" s="31">
        <f t="shared" si="0"/>
        <v>101</v>
      </c>
      <c r="F43" s="31"/>
      <c r="G43" s="151"/>
      <c r="H43" s="164"/>
      <c r="I43" s="69"/>
    </row>
    <row r="44" spans="1:9" ht="15.75" customHeight="1" x14ac:dyDescent="0.25">
      <c r="A44" s="45">
        <v>34</v>
      </c>
      <c r="B44" s="433"/>
      <c r="C44" s="31">
        <v>94</v>
      </c>
      <c r="D44" s="31">
        <v>0.16</v>
      </c>
      <c r="E44" s="31">
        <f t="shared" si="0"/>
        <v>94</v>
      </c>
      <c r="F44" s="31"/>
      <c r="G44" s="151"/>
      <c r="H44" s="164"/>
      <c r="I44" s="69"/>
    </row>
    <row r="45" spans="1:9" ht="15.75" customHeight="1" x14ac:dyDescent="0.25">
      <c r="A45" s="45">
        <v>35</v>
      </c>
      <c r="B45" s="433"/>
      <c r="C45" s="31">
        <v>92</v>
      </c>
      <c r="D45" s="31">
        <v>0.13</v>
      </c>
      <c r="E45" s="31">
        <f t="shared" si="0"/>
        <v>92</v>
      </c>
      <c r="F45" s="31"/>
      <c r="G45" s="151"/>
      <c r="H45" s="164"/>
      <c r="I45" s="69"/>
    </row>
    <row r="46" spans="1:9" ht="15.75" customHeight="1" x14ac:dyDescent="0.25">
      <c r="A46" s="45">
        <v>36</v>
      </c>
      <c r="B46" s="433"/>
      <c r="C46" s="31">
        <v>180</v>
      </c>
      <c r="D46" s="31">
        <v>0.01</v>
      </c>
      <c r="E46" s="31">
        <f t="shared" si="0"/>
        <v>180</v>
      </c>
      <c r="F46" s="31"/>
      <c r="G46" s="151"/>
      <c r="H46" s="164"/>
      <c r="I46" s="69"/>
    </row>
    <row r="47" spans="1:9" ht="15.75" customHeight="1" thickBot="1" x14ac:dyDescent="0.3">
      <c r="A47" s="45">
        <v>37</v>
      </c>
      <c r="B47" s="434"/>
      <c r="C47" s="171">
        <v>52</v>
      </c>
      <c r="D47" s="171">
        <v>1.2</v>
      </c>
      <c r="E47" s="171">
        <f t="shared" si="0"/>
        <v>52</v>
      </c>
      <c r="F47" s="171"/>
      <c r="G47" s="128"/>
      <c r="H47" s="185"/>
      <c r="I47" s="69"/>
    </row>
    <row r="48" spans="1:9" ht="3.75" customHeight="1" thickBot="1" x14ac:dyDescent="0.3">
      <c r="A48" s="45"/>
      <c r="B48" s="30"/>
      <c r="C48" s="31"/>
      <c r="D48" s="31"/>
      <c r="E48" s="31"/>
      <c r="F48" s="31"/>
      <c r="G48" s="129"/>
      <c r="H48" s="75"/>
      <c r="I48" s="69"/>
    </row>
    <row r="49" spans="1:9" s="144" customFormat="1" ht="15.75" customHeight="1" x14ac:dyDescent="0.25">
      <c r="A49" s="379"/>
      <c r="B49" s="251" t="s">
        <v>93</v>
      </c>
      <c r="C49" s="252"/>
      <c r="D49" s="252"/>
      <c r="E49" s="252"/>
      <c r="F49" s="252"/>
      <c r="G49" s="253">
        <f>SUMPRODUCT(D50:D52,E50:E52)/SUM(E50:E52)</f>
        <v>-2.1875761266747878E-2</v>
      </c>
      <c r="H49" s="254">
        <v>-0.02</v>
      </c>
      <c r="I49" s="143"/>
    </row>
    <row r="50" spans="1:9" ht="15.75" customHeight="1" x14ac:dyDescent="0.25">
      <c r="A50" s="45">
        <v>38</v>
      </c>
      <c r="B50" s="435" t="s">
        <v>26</v>
      </c>
      <c r="C50" s="34">
        <v>1000</v>
      </c>
      <c r="D50" s="367">
        <v>7.0000000000000007E-2</v>
      </c>
      <c r="E50" s="34">
        <f t="shared" si="0"/>
        <v>1000</v>
      </c>
      <c r="F50" s="34" t="s">
        <v>73</v>
      </c>
      <c r="G50" s="193"/>
      <c r="H50" s="255"/>
      <c r="I50" s="69"/>
    </row>
    <row r="51" spans="1:9" ht="15.75" customHeight="1" x14ac:dyDescent="0.25">
      <c r="A51" s="45">
        <v>39</v>
      </c>
      <c r="B51" s="435"/>
      <c r="C51" s="34">
        <v>100</v>
      </c>
      <c r="D51" s="34">
        <v>0.35</v>
      </c>
      <c r="E51" s="34">
        <f t="shared" si="0"/>
        <v>100</v>
      </c>
      <c r="F51" s="34"/>
      <c r="G51" s="193"/>
      <c r="H51" s="255"/>
      <c r="I51" s="69"/>
    </row>
    <row r="52" spans="1:9" ht="15.75" customHeight="1" thickBot="1" x14ac:dyDescent="0.3">
      <c r="A52" s="45">
        <v>40</v>
      </c>
      <c r="B52" s="436"/>
      <c r="C52" s="256">
        <v>542</v>
      </c>
      <c r="D52" s="256">
        <v>-0.26</v>
      </c>
      <c r="E52" s="256">
        <f t="shared" si="0"/>
        <v>542</v>
      </c>
      <c r="F52" s="256"/>
      <c r="G52" s="257"/>
      <c r="H52" s="258"/>
      <c r="I52" s="69"/>
    </row>
    <row r="53" spans="1:9" ht="15.75" customHeight="1" x14ac:dyDescent="0.25">
      <c r="A53" s="45"/>
      <c r="B53" s="45" t="s">
        <v>105</v>
      </c>
      <c r="C53" s="31"/>
      <c r="D53" s="31"/>
      <c r="E53" s="31"/>
      <c r="F53" s="31"/>
      <c r="G53" s="151"/>
      <c r="H53" s="31"/>
      <c r="I53" s="69"/>
    </row>
    <row r="54" spans="1:9" ht="15.75" customHeight="1" x14ac:dyDescent="0.25">
      <c r="A54" s="45"/>
      <c r="B54" s="45" t="s">
        <v>74</v>
      </c>
      <c r="C54" s="23"/>
      <c r="D54" s="23"/>
      <c r="E54" s="23"/>
      <c r="F54" s="23"/>
      <c r="G54" s="152"/>
      <c r="H54" s="23"/>
    </row>
    <row r="55" spans="1:9" ht="15" x14ac:dyDescent="0.25">
      <c r="B55" s="45" t="s">
        <v>75</v>
      </c>
    </row>
    <row r="61" spans="1:9" s="22" customFormat="1" x14ac:dyDescent="0.2">
      <c r="C61" s="20"/>
      <c r="D61" s="20"/>
      <c r="E61" s="20"/>
      <c r="F61" s="20"/>
      <c r="G61" s="154"/>
      <c r="H61" s="20"/>
    </row>
    <row r="62" spans="1:9" s="22" customFormat="1" x14ac:dyDescent="0.2">
      <c r="C62" s="20"/>
      <c r="D62" s="20"/>
      <c r="E62" s="20"/>
      <c r="F62" s="20"/>
      <c r="G62" s="154"/>
      <c r="H62" s="20"/>
    </row>
    <row r="63" spans="1:9" s="22" customFormat="1" x14ac:dyDescent="0.2">
      <c r="C63" s="20"/>
      <c r="D63" s="20"/>
      <c r="E63" s="20"/>
      <c r="F63" s="20"/>
      <c r="G63" s="154"/>
      <c r="H63" s="20"/>
    </row>
    <row r="64" spans="1:9" s="22" customFormat="1" x14ac:dyDescent="0.2">
      <c r="C64" s="20"/>
      <c r="D64" s="20"/>
      <c r="E64" s="20"/>
      <c r="F64" s="20"/>
      <c r="G64" s="154"/>
      <c r="H64" s="20"/>
    </row>
    <row r="65" spans="3:8" s="22" customFormat="1" x14ac:dyDescent="0.2">
      <c r="C65" s="20"/>
      <c r="D65" s="20"/>
      <c r="E65" s="20"/>
      <c r="F65" s="20"/>
      <c r="G65" s="154"/>
      <c r="H65" s="20"/>
    </row>
    <row r="66" spans="3:8" s="22" customFormat="1" x14ac:dyDescent="0.2">
      <c r="C66" s="20"/>
      <c r="D66" s="20"/>
      <c r="E66" s="20"/>
      <c r="F66" s="20"/>
      <c r="G66" s="154"/>
      <c r="H66" s="20"/>
    </row>
    <row r="67" spans="3:8" s="22" customFormat="1" x14ac:dyDescent="0.2">
      <c r="C67" s="20"/>
      <c r="D67" s="20"/>
      <c r="E67" s="20"/>
      <c r="F67" s="20"/>
      <c r="G67" s="154"/>
      <c r="H67" s="20"/>
    </row>
    <row r="68" spans="3:8" s="22" customFormat="1" x14ac:dyDescent="0.2">
      <c r="C68" s="20"/>
      <c r="D68" s="20"/>
      <c r="E68" s="20"/>
      <c r="F68" s="20"/>
      <c r="G68" s="154"/>
      <c r="H68" s="20"/>
    </row>
    <row r="69" spans="3:8" s="22" customFormat="1" x14ac:dyDescent="0.2">
      <c r="C69" s="20"/>
      <c r="D69" s="20"/>
      <c r="E69" s="20"/>
      <c r="F69" s="20"/>
      <c r="G69" s="154"/>
      <c r="H69" s="20"/>
    </row>
    <row r="70" spans="3:8" s="22" customFormat="1" x14ac:dyDescent="0.2">
      <c r="C70" s="20"/>
      <c r="D70" s="20"/>
      <c r="E70" s="20"/>
      <c r="F70" s="20"/>
      <c r="G70" s="154"/>
      <c r="H70" s="20"/>
    </row>
    <row r="71" spans="3:8" s="22" customFormat="1" x14ac:dyDescent="0.2">
      <c r="C71" s="20"/>
      <c r="D71" s="20"/>
      <c r="E71" s="20"/>
      <c r="F71" s="20"/>
      <c r="G71" s="154"/>
      <c r="H71" s="20"/>
    </row>
    <row r="72" spans="3:8" s="22" customFormat="1" x14ac:dyDescent="0.2">
      <c r="C72" s="20"/>
      <c r="D72" s="20"/>
      <c r="E72" s="20"/>
      <c r="F72" s="20"/>
      <c r="G72" s="154"/>
      <c r="H72" s="20"/>
    </row>
    <row r="73" spans="3:8" s="22" customFormat="1" x14ac:dyDescent="0.2">
      <c r="C73" s="20"/>
      <c r="D73" s="20"/>
      <c r="E73" s="20"/>
      <c r="F73" s="20"/>
      <c r="G73" s="154"/>
      <c r="H73" s="20"/>
    </row>
    <row r="74" spans="3:8" s="22" customFormat="1" x14ac:dyDescent="0.2">
      <c r="C74" s="20"/>
      <c r="D74" s="20"/>
      <c r="E74" s="20"/>
      <c r="F74" s="20"/>
      <c r="G74" s="154"/>
      <c r="H74" s="20"/>
    </row>
    <row r="75" spans="3:8" s="22" customFormat="1" x14ac:dyDescent="0.2">
      <c r="C75" s="20"/>
      <c r="D75" s="20"/>
      <c r="E75" s="20"/>
      <c r="F75" s="20"/>
      <c r="G75" s="154"/>
      <c r="H75" s="20"/>
    </row>
    <row r="76" spans="3:8" s="22" customFormat="1" x14ac:dyDescent="0.2">
      <c r="C76" s="20"/>
      <c r="D76" s="20"/>
      <c r="E76" s="20"/>
      <c r="F76" s="20"/>
      <c r="G76" s="154"/>
      <c r="H76" s="20"/>
    </row>
    <row r="77" spans="3:8" s="22" customFormat="1" x14ac:dyDescent="0.2">
      <c r="C77" s="20"/>
      <c r="D77" s="20"/>
      <c r="E77" s="20"/>
      <c r="F77" s="20"/>
      <c r="G77" s="154"/>
      <c r="H77" s="20"/>
    </row>
    <row r="78" spans="3:8" s="22" customFormat="1" x14ac:dyDescent="0.2">
      <c r="C78" s="20"/>
      <c r="D78" s="20"/>
      <c r="E78" s="20"/>
      <c r="F78" s="20"/>
      <c r="G78" s="154"/>
      <c r="H78" s="20"/>
    </row>
    <row r="79" spans="3:8" s="22" customFormat="1" x14ac:dyDescent="0.2">
      <c r="C79" s="20"/>
      <c r="D79" s="20"/>
      <c r="E79" s="20"/>
      <c r="F79" s="20"/>
      <c r="G79" s="154"/>
      <c r="H79" s="20"/>
    </row>
    <row r="80" spans="3:8" s="22" customFormat="1" x14ac:dyDescent="0.2">
      <c r="C80" s="20"/>
      <c r="D80" s="20"/>
      <c r="E80" s="20"/>
      <c r="F80" s="20"/>
      <c r="G80" s="154"/>
      <c r="H80" s="20"/>
    </row>
    <row r="81" spans="3:8" s="22" customFormat="1" x14ac:dyDescent="0.2">
      <c r="C81" s="20"/>
      <c r="D81" s="20"/>
      <c r="E81" s="20"/>
      <c r="F81" s="20"/>
      <c r="G81" s="154"/>
      <c r="H81" s="20"/>
    </row>
    <row r="82" spans="3:8" s="22" customFormat="1" x14ac:dyDescent="0.2">
      <c r="C82" s="20"/>
      <c r="D82" s="20"/>
      <c r="E82" s="20"/>
      <c r="F82" s="20"/>
      <c r="G82" s="154"/>
      <c r="H82" s="20"/>
    </row>
    <row r="83" spans="3:8" s="22" customFormat="1" x14ac:dyDescent="0.2">
      <c r="C83" s="20"/>
      <c r="D83" s="20"/>
      <c r="E83" s="20"/>
      <c r="F83" s="20"/>
      <c r="G83" s="154"/>
      <c r="H83" s="20"/>
    </row>
    <row r="84" spans="3:8" s="22" customFormat="1" x14ac:dyDescent="0.2">
      <c r="C84" s="20"/>
      <c r="D84" s="20"/>
      <c r="E84" s="20"/>
      <c r="F84" s="20"/>
      <c r="G84" s="154"/>
      <c r="H84" s="20"/>
    </row>
    <row r="85" spans="3:8" s="22" customFormat="1" x14ac:dyDescent="0.2">
      <c r="C85" s="20"/>
      <c r="D85" s="20"/>
      <c r="E85" s="20"/>
      <c r="F85" s="20"/>
      <c r="G85" s="154"/>
      <c r="H85" s="20"/>
    </row>
    <row r="86" spans="3:8" s="22" customFormat="1" x14ac:dyDescent="0.2">
      <c r="C86" s="20"/>
      <c r="D86" s="20"/>
      <c r="E86" s="20"/>
      <c r="F86" s="20"/>
      <c r="G86" s="154"/>
      <c r="H86" s="20"/>
    </row>
    <row r="87" spans="3:8" s="22" customFormat="1" x14ac:dyDescent="0.2">
      <c r="C87" s="20"/>
      <c r="D87" s="20"/>
      <c r="E87" s="20"/>
      <c r="F87" s="20"/>
      <c r="G87" s="154"/>
      <c r="H87" s="20"/>
    </row>
    <row r="88" spans="3:8" s="22" customFormat="1" x14ac:dyDescent="0.2">
      <c r="C88" s="20"/>
      <c r="D88" s="20"/>
      <c r="E88" s="20"/>
      <c r="F88" s="20"/>
      <c r="G88" s="154"/>
      <c r="H88" s="20"/>
    </row>
    <row r="89" spans="3:8" s="22" customFormat="1" x14ac:dyDescent="0.2">
      <c r="C89" s="20"/>
      <c r="D89" s="20"/>
      <c r="E89" s="20"/>
      <c r="F89" s="20"/>
      <c r="G89" s="154"/>
      <c r="H89" s="20"/>
    </row>
    <row r="90" spans="3:8" s="22" customFormat="1" x14ac:dyDescent="0.2">
      <c r="C90" s="20"/>
      <c r="D90" s="20"/>
      <c r="E90" s="20"/>
      <c r="F90" s="20"/>
      <c r="G90" s="154"/>
      <c r="H90" s="20"/>
    </row>
    <row r="91" spans="3:8" s="22" customFormat="1" x14ac:dyDescent="0.2">
      <c r="C91" s="20"/>
      <c r="D91" s="20"/>
      <c r="E91" s="20"/>
      <c r="F91" s="20"/>
      <c r="G91" s="154"/>
      <c r="H91" s="20"/>
    </row>
    <row r="92" spans="3:8" s="22" customFormat="1" x14ac:dyDescent="0.2">
      <c r="C92" s="20"/>
      <c r="D92" s="20"/>
      <c r="E92" s="20"/>
      <c r="F92" s="20"/>
      <c r="G92" s="154"/>
      <c r="H92" s="20"/>
    </row>
    <row r="93" spans="3:8" s="22" customFormat="1" x14ac:dyDescent="0.2">
      <c r="C93" s="20"/>
      <c r="D93" s="20"/>
      <c r="E93" s="20"/>
      <c r="F93" s="20"/>
      <c r="G93" s="154"/>
      <c r="H93" s="20"/>
    </row>
    <row r="94" spans="3:8" s="22" customFormat="1" x14ac:dyDescent="0.2">
      <c r="C94" s="20"/>
      <c r="D94" s="20"/>
      <c r="E94" s="20"/>
      <c r="F94" s="20"/>
      <c r="G94" s="154"/>
      <c r="H94" s="20"/>
    </row>
    <row r="95" spans="3:8" s="22" customFormat="1" x14ac:dyDescent="0.2">
      <c r="C95" s="20"/>
      <c r="D95" s="20"/>
      <c r="E95" s="20"/>
      <c r="F95" s="20"/>
      <c r="G95" s="154"/>
      <c r="H95" s="20"/>
    </row>
    <row r="96" spans="3:8" s="22" customFormat="1" x14ac:dyDescent="0.2">
      <c r="C96" s="20"/>
      <c r="D96" s="20"/>
      <c r="E96" s="20"/>
      <c r="F96" s="20"/>
      <c r="G96" s="154"/>
      <c r="H96" s="20"/>
    </row>
    <row r="97" spans="3:8" s="22" customFormat="1" x14ac:dyDescent="0.2">
      <c r="C97" s="20"/>
      <c r="D97" s="20"/>
      <c r="E97" s="20"/>
      <c r="F97" s="20"/>
      <c r="G97" s="154"/>
      <c r="H97" s="20"/>
    </row>
    <row r="98" spans="3:8" s="22" customFormat="1" x14ac:dyDescent="0.2">
      <c r="C98" s="20"/>
      <c r="D98" s="20"/>
      <c r="E98" s="20"/>
      <c r="F98" s="20"/>
      <c r="G98" s="154"/>
      <c r="H98" s="20"/>
    </row>
    <row r="99" spans="3:8" s="22" customFormat="1" x14ac:dyDescent="0.2">
      <c r="C99" s="20"/>
      <c r="D99" s="20"/>
      <c r="E99" s="20"/>
      <c r="F99" s="20"/>
      <c r="G99" s="154"/>
      <c r="H99" s="20"/>
    </row>
    <row r="100" spans="3:8" s="22" customFormat="1" x14ac:dyDescent="0.2">
      <c r="C100" s="20"/>
      <c r="D100" s="20"/>
      <c r="E100" s="20"/>
      <c r="F100" s="20"/>
      <c r="G100" s="154"/>
      <c r="H100" s="20"/>
    </row>
    <row r="101" spans="3:8" s="22" customFormat="1" x14ac:dyDescent="0.2">
      <c r="C101" s="20"/>
      <c r="D101" s="20"/>
      <c r="E101" s="20"/>
      <c r="F101" s="20"/>
      <c r="G101" s="154"/>
      <c r="H101" s="20"/>
    </row>
    <row r="102" spans="3:8" s="22" customFormat="1" x14ac:dyDescent="0.2">
      <c r="C102" s="20"/>
      <c r="D102" s="20"/>
      <c r="E102" s="20"/>
      <c r="F102" s="20"/>
      <c r="G102" s="154"/>
      <c r="H102" s="20"/>
    </row>
    <row r="103" spans="3:8" s="22" customFormat="1" x14ac:dyDescent="0.2">
      <c r="C103" s="20"/>
      <c r="D103" s="20"/>
      <c r="E103" s="20"/>
      <c r="F103" s="20"/>
      <c r="G103" s="154"/>
      <c r="H103" s="20"/>
    </row>
    <row r="104" spans="3:8" s="22" customFormat="1" x14ac:dyDescent="0.2">
      <c r="C104" s="20"/>
      <c r="D104" s="20"/>
      <c r="E104" s="20"/>
      <c r="F104" s="20"/>
      <c r="G104" s="154"/>
      <c r="H104" s="20"/>
    </row>
    <row r="105" spans="3:8" s="22" customFormat="1" x14ac:dyDescent="0.2">
      <c r="C105" s="20"/>
      <c r="D105" s="20"/>
      <c r="E105" s="20"/>
      <c r="F105" s="20"/>
      <c r="G105" s="154"/>
      <c r="H105" s="20"/>
    </row>
    <row r="106" spans="3:8" s="22" customFormat="1" x14ac:dyDescent="0.2">
      <c r="C106" s="20"/>
      <c r="D106" s="20"/>
      <c r="E106" s="20"/>
      <c r="F106" s="20"/>
      <c r="G106" s="154"/>
      <c r="H106" s="20"/>
    </row>
    <row r="107" spans="3:8" s="22" customFormat="1" x14ac:dyDescent="0.2">
      <c r="C107" s="20"/>
      <c r="D107" s="20"/>
      <c r="E107" s="20"/>
      <c r="F107" s="20"/>
      <c r="G107" s="154"/>
      <c r="H107" s="20"/>
    </row>
    <row r="108" spans="3:8" s="22" customFormat="1" x14ac:dyDescent="0.2">
      <c r="C108" s="20"/>
      <c r="D108" s="20"/>
      <c r="E108" s="20"/>
      <c r="F108" s="20"/>
      <c r="G108" s="154"/>
      <c r="H108" s="20"/>
    </row>
    <row r="109" spans="3:8" s="22" customFormat="1" x14ac:dyDescent="0.2">
      <c r="C109" s="20"/>
      <c r="D109" s="20"/>
      <c r="E109" s="20"/>
      <c r="F109" s="20"/>
      <c r="G109" s="154"/>
      <c r="H109" s="20"/>
    </row>
    <row r="110" spans="3:8" s="22" customFormat="1" x14ac:dyDescent="0.2">
      <c r="C110" s="20"/>
      <c r="D110" s="20"/>
      <c r="E110" s="20"/>
      <c r="F110" s="20"/>
      <c r="G110" s="154"/>
      <c r="H110" s="20"/>
    </row>
    <row r="111" spans="3:8" s="22" customFormat="1" x14ac:dyDescent="0.2">
      <c r="C111" s="20"/>
      <c r="D111" s="20"/>
      <c r="E111" s="20"/>
      <c r="F111" s="20"/>
      <c r="G111" s="154"/>
      <c r="H111" s="20"/>
    </row>
    <row r="112" spans="3:8" s="22" customFormat="1" x14ac:dyDescent="0.2">
      <c r="C112" s="20"/>
      <c r="D112" s="20"/>
      <c r="E112" s="20"/>
      <c r="F112" s="20"/>
      <c r="G112" s="154"/>
      <c r="H112" s="20"/>
    </row>
    <row r="113" spans="3:8" s="22" customFormat="1" x14ac:dyDescent="0.2">
      <c r="C113" s="20"/>
      <c r="D113" s="20"/>
      <c r="E113" s="20"/>
      <c r="F113" s="20"/>
      <c r="G113" s="154"/>
      <c r="H113" s="20"/>
    </row>
  </sheetData>
  <mergeCells count="9">
    <mergeCell ref="B1:E1"/>
    <mergeCell ref="B30:B31"/>
    <mergeCell ref="B33:B47"/>
    <mergeCell ref="B50:B52"/>
    <mergeCell ref="G7:H10"/>
    <mergeCell ref="G38:H39"/>
    <mergeCell ref="B7:B13"/>
    <mergeCell ref="B15:B22"/>
    <mergeCell ref="G33:H34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04D1F-6191-4AC5-9DCC-590BFBB026D2}">
  <dimension ref="A1:H46"/>
  <sheetViews>
    <sheetView showGridLines="0" zoomScale="70" zoomScaleNormal="70" workbookViewId="0">
      <selection activeCell="B1" sqref="B1:E1"/>
    </sheetView>
  </sheetViews>
  <sheetFormatPr baseColWidth="10" defaultRowHeight="15" x14ac:dyDescent="0.2"/>
  <cols>
    <col min="1" max="1" width="3.85546875" style="190" customWidth="1"/>
    <col min="2" max="2" width="37.42578125" style="22" customWidth="1"/>
    <col min="3" max="3" width="9" style="20" customWidth="1"/>
    <col min="4" max="4" width="8.5703125" style="20" customWidth="1"/>
    <col min="5" max="5" width="6.28515625" style="21" customWidth="1"/>
    <col min="6" max="6" width="5.42578125" style="20" customWidth="1"/>
    <col min="7" max="7" width="10.85546875" style="203" customWidth="1"/>
    <col min="8" max="8" width="15.42578125" style="20" customWidth="1"/>
    <col min="9" max="16384" width="11.42578125" style="21"/>
  </cols>
  <sheetData>
    <row r="1" spans="1:8" s="40" customFormat="1" ht="15.75" x14ac:dyDescent="0.25">
      <c r="A1" s="189"/>
      <c r="B1" s="446" t="s">
        <v>86</v>
      </c>
      <c r="C1" s="447"/>
      <c r="D1" s="447"/>
      <c r="E1" s="448"/>
      <c r="F1" s="70">
        <v>1</v>
      </c>
      <c r="G1" s="259">
        <f>SUMPRODUCT(D7:D39,E7:E39)/SUM(E7:E39)</f>
        <v>0.21488771466314405</v>
      </c>
      <c r="H1" s="70">
        <v>0.18</v>
      </c>
    </row>
    <row r="3" spans="1:8" s="187" customFormat="1" ht="27.75" customHeight="1" x14ac:dyDescent="0.2">
      <c r="A3" s="26" t="s">
        <v>60</v>
      </c>
      <c r="B3" s="204" t="s">
        <v>66</v>
      </c>
      <c r="C3" s="26" t="s">
        <v>0</v>
      </c>
      <c r="D3" s="26" t="s">
        <v>39</v>
      </c>
      <c r="E3" s="26" t="s">
        <v>34</v>
      </c>
      <c r="F3" s="26" t="s">
        <v>35</v>
      </c>
      <c r="G3" s="148" t="s">
        <v>67</v>
      </c>
      <c r="H3" s="13" t="s">
        <v>37</v>
      </c>
    </row>
    <row r="4" spans="1:8" s="19" customFormat="1" ht="17.25" customHeight="1" thickBot="1" x14ac:dyDescent="0.25">
      <c r="A4" s="116"/>
      <c r="B4" s="116"/>
      <c r="C4" s="116"/>
      <c r="D4" s="145"/>
      <c r="E4" s="116"/>
      <c r="F4" s="145"/>
      <c r="G4" s="146"/>
      <c r="H4" s="147"/>
    </row>
    <row r="5" spans="1:8" s="160" customFormat="1" ht="17.25" customHeight="1" thickBot="1" x14ac:dyDescent="0.3">
      <c r="A5" s="159"/>
      <c r="B5" s="165" t="s">
        <v>94</v>
      </c>
      <c r="C5" s="166"/>
      <c r="D5" s="167"/>
      <c r="E5" s="166"/>
      <c r="F5" s="167"/>
      <c r="G5" s="191">
        <f>SUMPRODUCT(D7:D15,E7:E15)/SUM(E7:E15)</f>
        <v>0.41956775700934579</v>
      </c>
      <c r="H5" s="168">
        <v>0.42</v>
      </c>
    </row>
    <row r="6" spans="1:8" s="160" customFormat="1" ht="17.25" customHeight="1" x14ac:dyDescent="0.25">
      <c r="A6" s="159"/>
      <c r="B6" s="316" t="s">
        <v>68</v>
      </c>
      <c r="C6" s="317"/>
      <c r="D6" s="318"/>
      <c r="E6" s="317"/>
      <c r="F6" s="318"/>
      <c r="G6" s="319">
        <f>SUMPRODUCT(D7:D10,E7:E10)/SUM(E7:E10)</f>
        <v>0.41598272138228948</v>
      </c>
      <c r="H6" s="320">
        <v>0.42</v>
      </c>
    </row>
    <row r="7" spans="1:8" x14ac:dyDescent="0.25">
      <c r="A7" s="190">
        <v>1</v>
      </c>
      <c r="B7" s="443"/>
      <c r="C7" s="34">
        <v>588</v>
      </c>
      <c r="D7" s="34">
        <v>0.21</v>
      </c>
      <c r="E7" s="35">
        <f>MIN(C7,2500)</f>
        <v>588</v>
      </c>
      <c r="F7" s="34"/>
      <c r="G7" s="192"/>
      <c r="H7" s="169"/>
    </row>
    <row r="8" spans="1:8" x14ac:dyDescent="0.25">
      <c r="A8" s="190">
        <v>2</v>
      </c>
      <c r="B8" s="443"/>
      <c r="C8" s="34">
        <v>80</v>
      </c>
      <c r="D8" s="34">
        <v>0.2</v>
      </c>
      <c r="E8" s="35">
        <f t="shared" ref="E8:E39" si="0">MIN(C8,2500)</f>
        <v>80</v>
      </c>
      <c r="F8" s="34"/>
      <c r="G8" s="192"/>
      <c r="H8" s="169"/>
    </row>
    <row r="9" spans="1:8" x14ac:dyDescent="0.25">
      <c r="A9" s="190">
        <v>3</v>
      </c>
      <c r="B9" s="443"/>
      <c r="C9" s="34">
        <v>208</v>
      </c>
      <c r="D9" s="34">
        <v>1.0900000000000001</v>
      </c>
      <c r="E9" s="35">
        <f t="shared" si="0"/>
        <v>208</v>
      </c>
      <c r="F9" s="34"/>
      <c r="G9" s="192"/>
      <c r="H9" s="169"/>
    </row>
    <row r="10" spans="1:8" ht="15.75" thickBot="1" x14ac:dyDescent="0.3">
      <c r="A10" s="190">
        <v>4</v>
      </c>
      <c r="B10" s="444"/>
      <c r="C10" s="36">
        <v>50</v>
      </c>
      <c r="D10" s="36">
        <v>0.38</v>
      </c>
      <c r="E10" s="37">
        <f t="shared" si="0"/>
        <v>50</v>
      </c>
      <c r="F10" s="36"/>
      <c r="G10" s="269"/>
      <c r="H10" s="326"/>
    </row>
    <row r="11" spans="1:8" ht="30.75" thickBot="1" x14ac:dyDescent="0.3">
      <c r="A11" s="190">
        <v>5</v>
      </c>
      <c r="B11" s="188" t="s">
        <v>27</v>
      </c>
      <c r="C11" s="205">
        <v>92</v>
      </c>
      <c r="D11" s="205">
        <v>-0.3</v>
      </c>
      <c r="E11" s="206">
        <f t="shared" si="0"/>
        <v>92</v>
      </c>
      <c r="F11" s="205"/>
      <c r="G11" s="207"/>
      <c r="H11" s="208"/>
    </row>
    <row r="12" spans="1:8" s="19" customFormat="1" x14ac:dyDescent="0.25">
      <c r="A12" s="260"/>
      <c r="B12" s="321" t="s">
        <v>28</v>
      </c>
      <c r="C12" s="322"/>
      <c r="D12" s="322"/>
      <c r="E12" s="323"/>
      <c r="F12" s="322"/>
      <c r="G12" s="292">
        <f>SUMPRODUCT(D13:D15,E13:E15)/SUM(E13:E15)</f>
        <v>0.51974063400576365</v>
      </c>
      <c r="H12" s="320">
        <v>0.52</v>
      </c>
    </row>
    <row r="13" spans="1:8" x14ac:dyDescent="0.25">
      <c r="A13" s="190">
        <v>6</v>
      </c>
      <c r="B13" s="445"/>
      <c r="C13" s="34">
        <v>182</v>
      </c>
      <c r="D13" s="34">
        <v>0.79</v>
      </c>
      <c r="E13" s="35">
        <f t="shared" si="0"/>
        <v>182</v>
      </c>
      <c r="F13" s="34"/>
      <c r="G13" s="193"/>
      <c r="H13" s="169"/>
    </row>
    <row r="14" spans="1:8" x14ac:dyDescent="0.25">
      <c r="A14" s="190">
        <v>7</v>
      </c>
      <c r="B14" s="445"/>
      <c r="C14" s="34">
        <v>247</v>
      </c>
      <c r="D14" s="34">
        <v>0.61</v>
      </c>
      <c r="E14" s="35">
        <f t="shared" si="0"/>
        <v>247</v>
      </c>
      <c r="F14" s="34"/>
      <c r="G14" s="193"/>
      <c r="H14" s="169"/>
    </row>
    <row r="15" spans="1:8" ht="15.75" thickBot="1" x14ac:dyDescent="0.3">
      <c r="A15" s="190">
        <v>8</v>
      </c>
      <c r="B15" s="445"/>
      <c r="C15" s="34">
        <v>265</v>
      </c>
      <c r="D15" s="34">
        <v>0.25</v>
      </c>
      <c r="E15" s="35">
        <f t="shared" si="0"/>
        <v>265</v>
      </c>
      <c r="F15" s="34"/>
      <c r="G15" s="193"/>
      <c r="H15" s="169"/>
    </row>
    <row r="16" spans="1:8" ht="15.75" thickBot="1" x14ac:dyDescent="0.3">
      <c r="B16" s="329" t="s">
        <v>36</v>
      </c>
      <c r="C16" s="324"/>
      <c r="D16" s="324"/>
      <c r="E16" s="325"/>
      <c r="F16" s="324"/>
      <c r="G16" s="327">
        <f>(SUMPRODUCT(D7:D10,E7:E10)+SUMPRODUCT(D13:D15,E13:E15))/(SUM(E7:E10)+SUM(E13:E15))</f>
        <v>0.46043209876543217</v>
      </c>
      <c r="H16" s="328">
        <v>0.46</v>
      </c>
    </row>
    <row r="17" spans="1:8" ht="15.75" thickBot="1" x14ac:dyDescent="0.3">
      <c r="B17" s="155"/>
      <c r="C17" s="17"/>
      <c r="D17" s="17"/>
      <c r="E17" s="16"/>
      <c r="F17" s="17"/>
      <c r="G17" s="194"/>
      <c r="H17" s="156"/>
    </row>
    <row r="18" spans="1:8" s="142" customFormat="1" x14ac:dyDescent="0.25">
      <c r="A18" s="209"/>
      <c r="B18" s="210" t="s">
        <v>95</v>
      </c>
      <c r="C18" s="91"/>
      <c r="D18" s="91"/>
      <c r="E18" s="88"/>
      <c r="F18" s="91"/>
      <c r="G18" s="132">
        <f>SUMPRODUCT(D19:D20,E19:E20)/SUM(E19:E20)</f>
        <v>0.31000000000000005</v>
      </c>
      <c r="H18" s="211">
        <v>0.31</v>
      </c>
    </row>
    <row r="19" spans="1:8" x14ac:dyDescent="0.25">
      <c r="A19" s="190">
        <v>9</v>
      </c>
      <c r="B19" s="173"/>
      <c r="C19" s="31">
        <v>100</v>
      </c>
      <c r="D19" s="31">
        <v>0.21</v>
      </c>
      <c r="E19" s="32">
        <f t="shared" si="0"/>
        <v>100</v>
      </c>
      <c r="F19" s="31"/>
      <c r="G19" s="151"/>
      <c r="H19" s="174"/>
    </row>
    <row r="20" spans="1:8" ht="15.75" thickBot="1" x14ac:dyDescent="0.3">
      <c r="A20" s="190">
        <v>10</v>
      </c>
      <c r="B20" s="175"/>
      <c r="C20" s="176">
        <v>40</v>
      </c>
      <c r="D20" s="176">
        <v>0.56000000000000005</v>
      </c>
      <c r="E20" s="177">
        <f t="shared" si="0"/>
        <v>40</v>
      </c>
      <c r="F20" s="176"/>
      <c r="G20" s="195"/>
      <c r="H20" s="178"/>
    </row>
    <row r="21" spans="1:8" ht="15.75" thickBot="1" x14ac:dyDescent="0.3">
      <c r="B21" s="30"/>
      <c r="C21" s="31"/>
      <c r="D21" s="31"/>
      <c r="E21" s="32"/>
      <c r="F21" s="31"/>
      <c r="G21" s="196"/>
      <c r="H21" s="157"/>
    </row>
    <row r="22" spans="1:8" s="162" customFormat="1" x14ac:dyDescent="0.25">
      <c r="A22" s="109"/>
      <c r="B22" s="212" t="s">
        <v>96</v>
      </c>
      <c r="C22" s="78"/>
      <c r="D22" s="78"/>
      <c r="E22" s="213"/>
      <c r="F22" s="78"/>
      <c r="G22" s="214">
        <f>SUMPRODUCT(D23:D24,E23:E24)/SUM(E23:E24)</f>
        <v>0.36000000000000004</v>
      </c>
      <c r="H22" s="247">
        <v>0.36</v>
      </c>
    </row>
    <row r="23" spans="1:8" x14ac:dyDescent="0.25">
      <c r="A23" s="190">
        <v>11</v>
      </c>
      <c r="B23" s="163"/>
      <c r="C23" s="31">
        <v>136</v>
      </c>
      <c r="D23" s="31">
        <v>0.55000000000000004</v>
      </c>
      <c r="E23" s="32">
        <f t="shared" si="0"/>
        <v>136</v>
      </c>
      <c r="F23" s="31"/>
      <c r="G23" s="197"/>
      <c r="H23" s="164"/>
    </row>
    <row r="24" spans="1:8" ht="15.75" thickBot="1" x14ac:dyDescent="0.3">
      <c r="A24" s="190">
        <v>12</v>
      </c>
      <c r="B24" s="170"/>
      <c r="C24" s="171">
        <v>152</v>
      </c>
      <c r="D24" s="171">
        <v>0.19</v>
      </c>
      <c r="E24" s="172">
        <f t="shared" si="0"/>
        <v>152</v>
      </c>
      <c r="F24" s="171"/>
      <c r="G24" s="128"/>
      <c r="H24" s="185"/>
    </row>
    <row r="25" spans="1:8" ht="15.75" thickBot="1" x14ac:dyDescent="0.3">
      <c r="B25" s="30"/>
      <c r="C25" s="31"/>
      <c r="D25" s="31"/>
      <c r="E25" s="32"/>
      <c r="F25" s="31"/>
      <c r="G25" s="129"/>
      <c r="H25" s="75"/>
    </row>
    <row r="26" spans="1:8" s="161" customFormat="1" x14ac:dyDescent="0.25">
      <c r="A26" s="215"/>
      <c r="B26" s="216" t="s">
        <v>97</v>
      </c>
      <c r="C26" s="136"/>
      <c r="D26" s="136"/>
      <c r="E26" s="217"/>
      <c r="F26" s="136"/>
      <c r="G26" s="137">
        <f>SUMPRODUCT(D27:D32,E27:E32)/SUM(E27:E32)</f>
        <v>-4.6884996191926875E-2</v>
      </c>
      <c r="H26" s="218">
        <v>-0.05</v>
      </c>
    </row>
    <row r="27" spans="1:8" x14ac:dyDescent="0.25">
      <c r="A27" s="190">
        <v>13</v>
      </c>
      <c r="B27" s="179"/>
      <c r="C27" s="31">
        <v>298</v>
      </c>
      <c r="D27" s="31">
        <v>0.01</v>
      </c>
      <c r="E27" s="32">
        <f t="shared" si="0"/>
        <v>298</v>
      </c>
      <c r="F27" s="31"/>
      <c r="G27" s="151"/>
      <c r="H27" s="180"/>
    </row>
    <row r="28" spans="1:8" x14ac:dyDescent="0.25">
      <c r="A28" s="190">
        <v>14</v>
      </c>
      <c r="B28" s="179"/>
      <c r="C28" s="31">
        <v>567</v>
      </c>
      <c r="D28" s="31">
        <v>0.02</v>
      </c>
      <c r="E28" s="32">
        <f t="shared" si="0"/>
        <v>567</v>
      </c>
      <c r="F28" s="31"/>
      <c r="G28" s="151"/>
      <c r="H28" s="180"/>
    </row>
    <row r="29" spans="1:8" x14ac:dyDescent="0.25">
      <c r="A29" s="190">
        <v>15</v>
      </c>
      <c r="B29" s="179"/>
      <c r="C29" s="356">
        <v>232</v>
      </c>
      <c r="D29" s="357">
        <v>-0.28999999999999998</v>
      </c>
      <c r="E29" s="368">
        <f t="shared" si="0"/>
        <v>232</v>
      </c>
      <c r="F29" s="226" t="s">
        <v>69</v>
      </c>
      <c r="G29" s="151"/>
      <c r="H29" s="180"/>
    </row>
    <row r="30" spans="1:8" x14ac:dyDescent="0.25">
      <c r="A30" s="190">
        <v>16</v>
      </c>
      <c r="B30" s="179"/>
      <c r="C30" s="31">
        <v>86</v>
      </c>
      <c r="D30" s="31">
        <v>-0.05</v>
      </c>
      <c r="E30" s="32">
        <f t="shared" si="0"/>
        <v>86</v>
      </c>
      <c r="F30" s="31"/>
      <c r="G30" s="151"/>
      <c r="H30" s="180"/>
    </row>
    <row r="31" spans="1:8" x14ac:dyDescent="0.25">
      <c r="A31" s="190">
        <v>17</v>
      </c>
      <c r="B31" s="179"/>
      <c r="C31" s="31">
        <v>70</v>
      </c>
      <c r="D31" s="31">
        <v>-0.25</v>
      </c>
      <c r="E31" s="32">
        <f t="shared" si="0"/>
        <v>70</v>
      </c>
      <c r="F31" s="31"/>
      <c r="G31" s="198"/>
      <c r="H31" s="180"/>
    </row>
    <row r="32" spans="1:8" ht="15.75" thickBot="1" x14ac:dyDescent="0.3">
      <c r="A32" s="190">
        <v>18</v>
      </c>
      <c r="B32" s="181"/>
      <c r="C32" s="182">
        <v>60</v>
      </c>
      <c r="D32" s="182">
        <v>0.22</v>
      </c>
      <c r="E32" s="183">
        <f t="shared" si="0"/>
        <v>60</v>
      </c>
      <c r="F32" s="182"/>
      <c r="G32" s="199"/>
      <c r="H32" s="184"/>
    </row>
    <row r="33" spans="1:8" ht="15.75" thickBot="1" x14ac:dyDescent="0.3">
      <c r="B33" s="30"/>
      <c r="C33" s="31"/>
      <c r="D33" s="31"/>
      <c r="E33" s="32"/>
      <c r="F33" s="31"/>
      <c r="G33" s="200"/>
      <c r="H33" s="158"/>
    </row>
    <row r="34" spans="1:8" s="225" customFormat="1" ht="16.5" customHeight="1" x14ac:dyDescent="0.25">
      <c r="A34" s="219"/>
      <c r="B34" s="221" t="s">
        <v>98</v>
      </c>
      <c r="C34" s="222"/>
      <c r="D34" s="222"/>
      <c r="E34" s="223"/>
      <c r="F34" s="222">
        <v>1</v>
      </c>
      <c r="G34" s="224">
        <f>SUMPRODUCT(D35:D39,E35:E39)/SUM(E35:E39)</f>
        <v>0.19114099116404148</v>
      </c>
      <c r="H34" s="271" t="s">
        <v>41</v>
      </c>
    </row>
    <row r="35" spans="1:8" ht="30" x14ac:dyDescent="0.2">
      <c r="A35" s="190">
        <v>19</v>
      </c>
      <c r="B35" s="369" t="s">
        <v>29</v>
      </c>
      <c r="C35" s="358" t="s">
        <v>72</v>
      </c>
      <c r="D35" s="205">
        <v>0.18</v>
      </c>
      <c r="E35" s="206">
        <v>2130</v>
      </c>
      <c r="F35" s="205"/>
      <c r="G35" s="340"/>
      <c r="H35" s="347"/>
    </row>
    <row r="36" spans="1:8" ht="30" x14ac:dyDescent="0.2">
      <c r="B36" s="365" t="s">
        <v>30</v>
      </c>
      <c r="C36" s="360"/>
      <c r="D36" s="338"/>
      <c r="E36" s="336"/>
      <c r="F36" s="338"/>
      <c r="G36" s="411">
        <v>0.18</v>
      </c>
      <c r="H36" s="361" t="s">
        <v>40</v>
      </c>
    </row>
    <row r="37" spans="1:8" x14ac:dyDescent="0.2">
      <c r="A37" s="190">
        <v>20</v>
      </c>
      <c r="B37" s="449"/>
      <c r="C37" s="359" t="s">
        <v>84</v>
      </c>
      <c r="D37" s="205">
        <v>-7.0000000000000007E-2</v>
      </c>
      <c r="E37" s="206"/>
      <c r="F37" s="205"/>
      <c r="G37" s="340"/>
      <c r="H37" s="347"/>
    </row>
    <row r="38" spans="1:8" ht="30" customHeight="1" x14ac:dyDescent="0.2">
      <c r="A38" s="190">
        <v>21</v>
      </c>
      <c r="B38" s="450"/>
      <c r="C38" s="339">
        <v>373</v>
      </c>
      <c r="D38" s="339">
        <v>0.18</v>
      </c>
      <c r="E38" s="337">
        <f t="shared" si="0"/>
        <v>373</v>
      </c>
      <c r="F38" s="339"/>
      <c r="G38" s="363"/>
      <c r="H38" s="364"/>
    </row>
    <row r="39" spans="1:8" ht="15.75" thickBot="1" x14ac:dyDescent="0.25">
      <c r="A39" s="190">
        <v>22</v>
      </c>
      <c r="B39" s="362" t="s">
        <v>31</v>
      </c>
      <c r="C39" s="220">
        <v>100</v>
      </c>
      <c r="D39" s="220">
        <v>0.47</v>
      </c>
      <c r="E39" s="366">
        <f t="shared" si="0"/>
        <v>100</v>
      </c>
      <c r="F39" s="220"/>
      <c r="G39" s="201"/>
      <c r="H39" s="186"/>
    </row>
    <row r="40" spans="1:8" s="22" customFormat="1" x14ac:dyDescent="0.25">
      <c r="A40" s="190"/>
      <c r="B40" s="45"/>
      <c r="C40" s="23"/>
      <c r="D40" s="23"/>
      <c r="E40" s="45"/>
      <c r="F40" s="23"/>
      <c r="G40" s="227"/>
      <c r="H40" s="23"/>
    </row>
    <row r="41" spans="1:8" s="22" customFormat="1" x14ac:dyDescent="0.2">
      <c r="A41" s="190"/>
      <c r="B41" s="442" t="s">
        <v>77</v>
      </c>
      <c r="C41" s="442"/>
      <c r="D41" s="442"/>
      <c r="E41" s="442"/>
      <c r="F41" s="442"/>
      <c r="G41" s="442"/>
      <c r="H41" s="442"/>
    </row>
    <row r="42" spans="1:8" s="22" customFormat="1" x14ac:dyDescent="0.2">
      <c r="A42" s="190"/>
      <c r="B42" s="442"/>
      <c r="C42" s="442"/>
      <c r="D42" s="442"/>
      <c r="E42" s="442"/>
      <c r="F42" s="442"/>
      <c r="G42" s="442"/>
      <c r="H42" s="442"/>
    </row>
    <row r="43" spans="1:8" s="22" customFormat="1" x14ac:dyDescent="0.2">
      <c r="A43" s="190"/>
      <c r="B43" s="442"/>
      <c r="C43" s="442"/>
      <c r="D43" s="442"/>
      <c r="E43" s="442"/>
      <c r="F43" s="442"/>
      <c r="G43" s="442"/>
      <c r="H43" s="442"/>
    </row>
    <row r="44" spans="1:8" s="22" customFormat="1" x14ac:dyDescent="0.2">
      <c r="A44" s="190"/>
      <c r="C44" s="20"/>
      <c r="D44" s="20"/>
      <c r="F44" s="20"/>
      <c r="G44" s="202"/>
      <c r="H44" s="20"/>
    </row>
    <row r="45" spans="1:8" s="22" customFormat="1" x14ac:dyDescent="0.2">
      <c r="A45" s="190"/>
      <c r="C45" s="20"/>
      <c r="D45" s="20"/>
      <c r="F45" s="20"/>
      <c r="G45" s="202"/>
      <c r="H45" s="20"/>
    </row>
    <row r="46" spans="1:8" s="22" customFormat="1" x14ac:dyDescent="0.2">
      <c r="A46" s="190"/>
      <c r="C46" s="20"/>
      <c r="D46" s="20"/>
      <c r="F46" s="20"/>
      <c r="G46" s="202"/>
      <c r="H46" s="20"/>
    </row>
  </sheetData>
  <mergeCells count="5">
    <mergeCell ref="B41:H43"/>
    <mergeCell ref="B7:B10"/>
    <mergeCell ref="B13:B15"/>
    <mergeCell ref="B1:E1"/>
    <mergeCell ref="B37:B38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D4AFE-A3A1-436F-9D98-79F04F569C50}">
  <dimension ref="A1:F48"/>
  <sheetViews>
    <sheetView zoomScale="60" zoomScaleNormal="60" workbookViewId="0"/>
  </sheetViews>
  <sheetFormatPr baseColWidth="10" defaultRowHeight="15" x14ac:dyDescent="0.25"/>
  <cols>
    <col min="1" max="1" width="24" customWidth="1"/>
    <col min="6" max="6" width="19" customWidth="1"/>
    <col min="7" max="7" width="14.5703125" customWidth="1"/>
  </cols>
  <sheetData>
    <row r="1" spans="1:6" ht="15.75" x14ac:dyDescent="0.25">
      <c r="A1" s="40" t="s">
        <v>170</v>
      </c>
    </row>
    <row r="2" spans="1:6" ht="15.75" thickBot="1" x14ac:dyDescent="0.3"/>
    <row r="3" spans="1:6" ht="19.5" thickBot="1" x14ac:dyDescent="0.3">
      <c r="A3" s="381" t="s">
        <v>42</v>
      </c>
      <c r="B3" s="380"/>
      <c r="C3" s="382" t="s">
        <v>0</v>
      </c>
      <c r="D3" s="383" t="s">
        <v>38</v>
      </c>
      <c r="E3" s="384" t="s">
        <v>45</v>
      </c>
      <c r="F3" s="384" t="s">
        <v>1</v>
      </c>
    </row>
    <row r="4" spans="1:6" ht="18" customHeight="1" x14ac:dyDescent="0.25">
      <c r="A4" s="476" t="s">
        <v>106</v>
      </c>
      <c r="B4" s="477"/>
      <c r="C4" s="385">
        <v>182</v>
      </c>
      <c r="D4" s="385">
        <v>0.79</v>
      </c>
      <c r="F4" s="10"/>
    </row>
    <row r="5" spans="1:6" x14ac:dyDescent="0.25">
      <c r="A5" s="478"/>
      <c r="B5" s="479"/>
      <c r="C5" s="386">
        <v>247</v>
      </c>
      <c r="D5" s="386">
        <v>0.61</v>
      </c>
      <c r="F5" s="10"/>
    </row>
    <row r="6" spans="1:6" ht="15.75" thickBot="1" x14ac:dyDescent="0.3">
      <c r="A6" s="480"/>
      <c r="B6" s="481"/>
      <c r="C6" s="387">
        <v>265</v>
      </c>
      <c r="D6" s="387">
        <v>0.25</v>
      </c>
      <c r="E6" s="387">
        <v>694</v>
      </c>
      <c r="F6" s="389">
        <v>0.52</v>
      </c>
    </row>
    <row r="7" spans="1:6" x14ac:dyDescent="0.25">
      <c r="A7" s="482" t="s">
        <v>107</v>
      </c>
      <c r="B7" s="483"/>
      <c r="C7" s="385">
        <v>588</v>
      </c>
      <c r="D7" s="385">
        <v>0.21</v>
      </c>
      <c r="F7" s="10"/>
    </row>
    <row r="8" spans="1:6" ht="15.75" customHeight="1" x14ac:dyDescent="0.25">
      <c r="A8" s="484"/>
      <c r="B8" s="485"/>
      <c r="C8" s="385">
        <v>80</v>
      </c>
      <c r="D8" s="385">
        <v>0.2</v>
      </c>
      <c r="F8" s="10"/>
    </row>
    <row r="9" spans="1:6" x14ac:dyDescent="0.25">
      <c r="A9" s="484"/>
      <c r="B9" s="485"/>
      <c r="C9" s="385">
        <v>208</v>
      </c>
      <c r="D9" s="385">
        <v>1.0900000000000001</v>
      </c>
      <c r="F9" s="10"/>
    </row>
    <row r="10" spans="1:6" ht="15.75" thickBot="1" x14ac:dyDescent="0.3">
      <c r="A10" s="486"/>
      <c r="B10" s="487"/>
      <c r="C10" s="387">
        <v>50</v>
      </c>
      <c r="D10" s="387">
        <v>0.38</v>
      </c>
      <c r="E10" s="387">
        <v>926</v>
      </c>
      <c r="F10" s="389">
        <v>0.42</v>
      </c>
    </row>
    <row r="11" spans="1:6" ht="15.75" thickBot="1" x14ac:dyDescent="0.3"/>
    <row r="12" spans="1:6" ht="25.5" customHeight="1" thickBot="1" x14ac:dyDescent="0.3">
      <c r="A12" s="390" t="s">
        <v>43</v>
      </c>
      <c r="C12" s="382" t="s">
        <v>0</v>
      </c>
      <c r="D12" s="384" t="s">
        <v>38</v>
      </c>
      <c r="E12" s="384" t="s">
        <v>45</v>
      </c>
      <c r="F12" s="384" t="s">
        <v>1</v>
      </c>
    </row>
    <row r="13" spans="1:6" x14ac:dyDescent="0.25">
      <c r="A13" s="462" t="s">
        <v>108</v>
      </c>
      <c r="B13" s="463"/>
      <c r="C13" s="391">
        <v>467</v>
      </c>
      <c r="D13" s="391">
        <v>0.21</v>
      </c>
      <c r="E13" s="391"/>
      <c r="F13" s="392"/>
    </row>
    <row r="14" spans="1:6" ht="16.5" customHeight="1" thickBot="1" x14ac:dyDescent="0.3">
      <c r="A14" s="464"/>
      <c r="B14" s="465"/>
      <c r="C14" s="393">
        <v>122</v>
      </c>
      <c r="D14" s="393">
        <v>0.28999999999999998</v>
      </c>
      <c r="E14" s="393">
        <v>589</v>
      </c>
      <c r="F14" s="394">
        <v>0.23</v>
      </c>
    </row>
    <row r="15" spans="1:6" ht="15.75" thickBot="1" x14ac:dyDescent="0.3"/>
    <row r="16" spans="1:6" ht="21" customHeight="1" thickBot="1" x14ac:dyDescent="0.3">
      <c r="A16" s="390" t="s">
        <v>44</v>
      </c>
      <c r="B16" s="10"/>
      <c r="C16" s="395" t="s">
        <v>0</v>
      </c>
      <c r="D16" s="384" t="s">
        <v>38</v>
      </c>
      <c r="E16" s="384" t="s">
        <v>45</v>
      </c>
      <c r="F16" s="384" t="s">
        <v>1</v>
      </c>
    </row>
    <row r="17" spans="1:6" x14ac:dyDescent="0.25">
      <c r="A17" s="466" t="s">
        <v>109</v>
      </c>
      <c r="B17" s="467"/>
      <c r="C17" s="386">
        <v>541</v>
      </c>
      <c r="D17" s="386">
        <v>0.03</v>
      </c>
      <c r="E17" s="27"/>
      <c r="F17" s="10"/>
    </row>
    <row r="18" spans="1:6" ht="15.75" customHeight="1" x14ac:dyDescent="0.25">
      <c r="A18" s="468"/>
      <c r="B18" s="469"/>
      <c r="C18" s="386">
        <v>444</v>
      </c>
      <c r="D18" s="386">
        <v>0.32</v>
      </c>
      <c r="E18" s="27"/>
      <c r="F18" s="396"/>
    </row>
    <row r="19" spans="1:6" x14ac:dyDescent="0.25">
      <c r="A19" s="468"/>
      <c r="B19" s="469"/>
      <c r="C19" s="386">
        <v>777</v>
      </c>
      <c r="D19" s="386">
        <v>0.12</v>
      </c>
      <c r="E19" s="27"/>
      <c r="F19" s="396"/>
    </row>
    <row r="20" spans="1:6" ht="15.75" thickBot="1" x14ac:dyDescent="0.3">
      <c r="A20" s="470"/>
      <c r="B20" s="471"/>
      <c r="C20" s="387">
        <v>445</v>
      </c>
      <c r="D20" s="387">
        <v>-7.0000000000000007E-2</v>
      </c>
      <c r="E20" s="387">
        <v>2207</v>
      </c>
      <c r="F20" s="389">
        <v>0.12</v>
      </c>
    </row>
    <row r="21" spans="1:6" x14ac:dyDescent="0.25">
      <c r="A21" s="472" t="s">
        <v>110</v>
      </c>
      <c r="B21" s="473"/>
      <c r="C21" s="386">
        <v>113</v>
      </c>
      <c r="D21" s="386">
        <v>0.05</v>
      </c>
      <c r="F21" s="10"/>
    </row>
    <row r="22" spans="1:6" ht="15" customHeight="1" x14ac:dyDescent="0.25">
      <c r="A22" s="468"/>
      <c r="B22" s="469"/>
      <c r="C22" s="386">
        <v>98</v>
      </c>
      <c r="D22" s="386">
        <v>0.28000000000000003</v>
      </c>
      <c r="F22" s="10"/>
    </row>
    <row r="23" spans="1:6" x14ac:dyDescent="0.25">
      <c r="A23" s="468"/>
      <c r="B23" s="469"/>
      <c r="C23" s="386">
        <v>86</v>
      </c>
      <c r="D23" s="386">
        <v>0.05</v>
      </c>
      <c r="F23" s="10"/>
    </row>
    <row r="24" spans="1:6" x14ac:dyDescent="0.25">
      <c r="A24" s="468"/>
      <c r="B24" s="469"/>
      <c r="C24" s="386">
        <v>1050</v>
      </c>
      <c r="D24" s="386">
        <v>0.12</v>
      </c>
      <c r="F24" s="10"/>
    </row>
    <row r="25" spans="1:6" ht="15.75" thickBot="1" x14ac:dyDescent="0.3">
      <c r="A25" s="474"/>
      <c r="B25" s="475"/>
      <c r="C25" s="387">
        <v>14463</v>
      </c>
      <c r="D25" s="387">
        <v>0.11</v>
      </c>
      <c r="E25" s="387">
        <v>15810</v>
      </c>
      <c r="F25" s="389">
        <v>0.11</v>
      </c>
    </row>
    <row r="26" spans="1:6" x14ac:dyDescent="0.25">
      <c r="A26" s="453" t="s">
        <v>111</v>
      </c>
      <c r="B26" s="454"/>
      <c r="C26" s="386">
        <v>70</v>
      </c>
      <c r="D26" s="386">
        <v>0.38</v>
      </c>
      <c r="F26" s="10"/>
    </row>
    <row r="27" spans="1:6" x14ac:dyDescent="0.25">
      <c r="A27" s="455" t="s">
        <v>112</v>
      </c>
      <c r="B27" s="456"/>
      <c r="C27" s="386">
        <v>90</v>
      </c>
      <c r="D27" s="386">
        <v>0.22</v>
      </c>
      <c r="F27" s="10"/>
    </row>
    <row r="28" spans="1:6" x14ac:dyDescent="0.25">
      <c r="A28" s="455" t="s">
        <v>113</v>
      </c>
      <c r="B28" s="456"/>
      <c r="C28" s="386">
        <v>1792</v>
      </c>
      <c r="D28" s="386">
        <v>0.25</v>
      </c>
      <c r="F28" s="10"/>
    </row>
    <row r="29" spans="1:6" x14ac:dyDescent="0.25">
      <c r="A29" s="455" t="s">
        <v>114</v>
      </c>
      <c r="B29" s="456"/>
      <c r="C29" s="386">
        <v>306</v>
      </c>
      <c r="D29" s="386">
        <v>0.28000000000000003</v>
      </c>
      <c r="F29" s="10"/>
    </row>
    <row r="30" spans="1:6" x14ac:dyDescent="0.25">
      <c r="A30" s="455" t="s">
        <v>115</v>
      </c>
      <c r="B30" s="456"/>
      <c r="C30" s="386">
        <v>100</v>
      </c>
      <c r="D30" s="386">
        <v>0.47</v>
      </c>
      <c r="F30" s="10"/>
    </row>
    <row r="31" spans="1:6" ht="15.75" thickBot="1" x14ac:dyDescent="0.3">
      <c r="A31" s="451" t="s">
        <v>116</v>
      </c>
      <c r="B31" s="452"/>
      <c r="C31" s="387">
        <v>453</v>
      </c>
      <c r="D31" s="387">
        <v>0.55000000000000004</v>
      </c>
      <c r="E31" s="387"/>
      <c r="F31" s="388"/>
    </row>
    <row r="32" spans="1:6" ht="14.25" customHeight="1" x14ac:dyDescent="0.25">
      <c r="A32" s="453" t="s">
        <v>117</v>
      </c>
      <c r="B32" s="454"/>
      <c r="C32" s="386">
        <v>454</v>
      </c>
      <c r="D32" s="386">
        <v>0.19</v>
      </c>
      <c r="E32" s="457"/>
      <c r="F32" s="10"/>
    </row>
    <row r="33" spans="1:6" x14ac:dyDescent="0.25">
      <c r="A33" s="455"/>
      <c r="B33" s="456"/>
      <c r="C33" s="386">
        <v>212</v>
      </c>
      <c r="D33" s="386">
        <v>-0.25</v>
      </c>
      <c r="E33" s="458"/>
      <c r="F33" s="396"/>
    </row>
    <row r="34" spans="1:6" x14ac:dyDescent="0.25">
      <c r="A34" s="455"/>
      <c r="B34" s="456"/>
      <c r="C34" s="386">
        <v>211</v>
      </c>
      <c r="D34" s="386">
        <v>0.39</v>
      </c>
      <c r="E34" s="458"/>
      <c r="F34" s="396"/>
    </row>
    <row r="35" spans="1:6" x14ac:dyDescent="0.25">
      <c r="A35" s="455"/>
      <c r="B35" s="456"/>
      <c r="C35" s="386" t="s">
        <v>84</v>
      </c>
      <c r="D35" s="386">
        <v>7.0000000000000007E-2</v>
      </c>
      <c r="E35" s="386"/>
      <c r="F35" s="397"/>
    </row>
    <row r="36" spans="1:6" x14ac:dyDescent="0.25">
      <c r="A36" s="455"/>
      <c r="B36" s="456"/>
      <c r="C36" s="386" t="s">
        <v>84</v>
      </c>
      <c r="D36" s="386">
        <v>0.25</v>
      </c>
      <c r="E36" s="386"/>
      <c r="F36" s="397"/>
    </row>
    <row r="37" spans="1:6" x14ac:dyDescent="0.25">
      <c r="A37" s="455"/>
      <c r="B37" s="456"/>
      <c r="C37" s="386">
        <v>185</v>
      </c>
      <c r="D37" s="386">
        <v>-0.13</v>
      </c>
      <c r="F37" s="396"/>
    </row>
    <row r="38" spans="1:6" x14ac:dyDescent="0.25">
      <c r="A38" s="455"/>
      <c r="B38" s="456"/>
      <c r="C38" s="386">
        <v>36</v>
      </c>
      <c r="D38" s="386">
        <v>0.15</v>
      </c>
      <c r="F38" s="10"/>
    </row>
    <row r="39" spans="1:6" x14ac:dyDescent="0.25">
      <c r="A39" s="455"/>
      <c r="B39" s="456"/>
      <c r="C39" s="386">
        <v>174</v>
      </c>
      <c r="D39" s="386">
        <v>0.12</v>
      </c>
      <c r="F39" s="10"/>
    </row>
    <row r="40" spans="1:6" x14ac:dyDescent="0.25">
      <c r="A40" s="455"/>
      <c r="B40" s="456"/>
      <c r="C40" s="386">
        <v>278</v>
      </c>
      <c r="D40" s="386">
        <v>-0.44</v>
      </c>
      <c r="F40" s="10"/>
    </row>
    <row r="41" spans="1:6" x14ac:dyDescent="0.25">
      <c r="A41" s="455"/>
      <c r="B41" s="456"/>
      <c r="C41" s="386">
        <v>276</v>
      </c>
      <c r="D41" s="386">
        <v>-0.02</v>
      </c>
      <c r="F41" s="10"/>
    </row>
    <row r="42" spans="1:6" ht="15.75" thickBot="1" x14ac:dyDescent="0.3">
      <c r="A42" s="451"/>
      <c r="B42" s="452"/>
      <c r="C42" s="387">
        <v>165</v>
      </c>
      <c r="D42" s="387">
        <v>0.17</v>
      </c>
      <c r="E42" s="387" t="s">
        <v>84</v>
      </c>
      <c r="F42" s="389" t="s">
        <v>118</v>
      </c>
    </row>
    <row r="43" spans="1:6" ht="60" customHeight="1" thickBot="1" x14ac:dyDescent="0.3">
      <c r="A43" s="459" t="s">
        <v>119</v>
      </c>
      <c r="B43" s="460"/>
      <c r="C43" s="387">
        <v>2130</v>
      </c>
      <c r="D43" s="387">
        <v>0.18</v>
      </c>
      <c r="E43" s="398"/>
      <c r="F43" s="399"/>
    </row>
    <row r="45" spans="1:6" x14ac:dyDescent="0.25">
      <c r="A45" s="400" t="s">
        <v>120</v>
      </c>
    </row>
    <row r="46" spans="1:6" ht="48.75" customHeight="1" x14ac:dyDescent="0.25">
      <c r="A46" s="461" t="s">
        <v>121</v>
      </c>
      <c r="B46" s="461"/>
      <c r="C46" s="461"/>
      <c r="D46" s="461"/>
      <c r="E46" s="461"/>
      <c r="F46" s="461"/>
    </row>
    <row r="47" spans="1:6" x14ac:dyDescent="0.25">
      <c r="A47" s="121" t="s">
        <v>122</v>
      </c>
    </row>
    <row r="48" spans="1:6" x14ac:dyDescent="0.25">
      <c r="A48" s="400" t="s">
        <v>123</v>
      </c>
    </row>
  </sheetData>
  <mergeCells count="15">
    <mergeCell ref="A13:B14"/>
    <mergeCell ref="A17:B20"/>
    <mergeCell ref="A21:B25"/>
    <mergeCell ref="A4:B6"/>
    <mergeCell ref="A7:B10"/>
    <mergeCell ref="A26:B26"/>
    <mergeCell ref="A27:B27"/>
    <mergeCell ref="A28:B28"/>
    <mergeCell ref="A29:B29"/>
    <mergeCell ref="A30:B30"/>
    <mergeCell ref="A31:B31"/>
    <mergeCell ref="A32:B42"/>
    <mergeCell ref="E32:E34"/>
    <mergeCell ref="A43:B43"/>
    <mergeCell ref="A46:F4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8DD62-71B2-47B5-98E8-3D3BBC1D5658}">
  <dimension ref="A1:D32"/>
  <sheetViews>
    <sheetView zoomScale="90" zoomScaleNormal="90" workbookViewId="0"/>
  </sheetViews>
  <sheetFormatPr baseColWidth="10" defaultRowHeight="15" x14ac:dyDescent="0.25"/>
  <cols>
    <col min="1" max="1" width="47.140625" customWidth="1"/>
    <col min="2" max="2" width="20.7109375" customWidth="1"/>
    <col min="3" max="3" width="12.85546875" customWidth="1"/>
    <col min="4" max="4" width="11.28515625" customWidth="1"/>
  </cols>
  <sheetData>
    <row r="1" spans="1:4" ht="15.75" x14ac:dyDescent="0.25">
      <c r="A1" s="40" t="s">
        <v>169</v>
      </c>
    </row>
    <row r="3" spans="1:4" ht="33.75" customHeight="1" x14ac:dyDescent="0.25">
      <c r="A3" s="401"/>
      <c r="B3" s="402" t="s">
        <v>146</v>
      </c>
      <c r="C3" s="402" t="s">
        <v>124</v>
      </c>
      <c r="D3" s="402" t="s">
        <v>125</v>
      </c>
    </row>
    <row r="4" spans="1:4" ht="19.5" customHeight="1" x14ac:dyDescent="0.25">
      <c r="A4" s="403" t="s">
        <v>126</v>
      </c>
      <c r="B4" s="409" t="s">
        <v>139</v>
      </c>
      <c r="C4" s="404">
        <v>0.06</v>
      </c>
      <c r="D4" s="405">
        <v>0.03</v>
      </c>
    </row>
    <row r="5" spans="1:4" ht="19.5" customHeight="1" x14ac:dyDescent="0.25">
      <c r="A5" s="401" t="s">
        <v>147</v>
      </c>
      <c r="B5" s="410" t="s">
        <v>140</v>
      </c>
      <c r="C5" s="406">
        <v>0.05</v>
      </c>
      <c r="D5" s="407">
        <v>0</v>
      </c>
    </row>
    <row r="6" spans="1:4" ht="19.5" customHeight="1" x14ac:dyDescent="0.25">
      <c r="A6" s="401" t="s">
        <v>148</v>
      </c>
      <c r="B6" s="410" t="s">
        <v>127</v>
      </c>
      <c r="C6" s="407">
        <v>0.13</v>
      </c>
      <c r="D6" s="407" t="s">
        <v>128</v>
      </c>
    </row>
    <row r="7" spans="1:4" s="40" customFormat="1" ht="19.5" customHeight="1" x14ac:dyDescent="0.25">
      <c r="A7" s="401" t="s">
        <v>149</v>
      </c>
      <c r="B7" s="410" t="s">
        <v>141</v>
      </c>
      <c r="C7" s="406">
        <v>0.01</v>
      </c>
      <c r="D7" s="407">
        <v>0.14000000000000001</v>
      </c>
    </row>
    <row r="8" spans="1:4" ht="19.5" customHeight="1" x14ac:dyDescent="0.25">
      <c r="A8" s="403" t="s">
        <v>129</v>
      </c>
      <c r="B8" s="409" t="s">
        <v>139</v>
      </c>
      <c r="C8" s="404">
        <v>0.09</v>
      </c>
      <c r="D8" s="405">
        <v>0.08</v>
      </c>
    </row>
    <row r="9" spans="1:4" ht="19.5" customHeight="1" x14ac:dyDescent="0.25">
      <c r="A9" s="408" t="s">
        <v>130</v>
      </c>
      <c r="B9" s="410" t="s">
        <v>142</v>
      </c>
      <c r="C9" s="406">
        <v>0.09</v>
      </c>
      <c r="D9" s="407">
        <v>0.09</v>
      </c>
    </row>
    <row r="10" spans="1:4" ht="19.5" customHeight="1" x14ac:dyDescent="0.25">
      <c r="A10" s="408" t="s">
        <v>131</v>
      </c>
      <c r="B10" s="410" t="s">
        <v>143</v>
      </c>
      <c r="C10" s="406">
        <v>0.12</v>
      </c>
      <c r="D10" s="407">
        <v>7.0000000000000007E-2</v>
      </c>
    </row>
    <row r="11" spans="1:4" s="40" customFormat="1" ht="19.5" customHeight="1" x14ac:dyDescent="0.25">
      <c r="A11" s="408" t="s">
        <v>132</v>
      </c>
      <c r="B11" s="410" t="s">
        <v>127</v>
      </c>
      <c r="C11" s="407">
        <v>-0.02</v>
      </c>
      <c r="D11" s="407">
        <v>-0.02</v>
      </c>
    </row>
    <row r="12" spans="1:4" ht="19.5" customHeight="1" x14ac:dyDescent="0.25">
      <c r="A12" s="403" t="s">
        <v>133</v>
      </c>
      <c r="B12" s="409" t="s">
        <v>144</v>
      </c>
      <c r="C12" s="404">
        <v>0.21</v>
      </c>
      <c r="D12" s="405">
        <v>0.18</v>
      </c>
    </row>
    <row r="13" spans="1:4" ht="19.5" customHeight="1" x14ac:dyDescent="0.25">
      <c r="A13" s="401" t="s">
        <v>150</v>
      </c>
      <c r="B13" s="410" t="s">
        <v>134</v>
      </c>
      <c r="C13" s="407">
        <v>0.42</v>
      </c>
      <c r="D13" s="407">
        <v>0.42</v>
      </c>
    </row>
    <row r="14" spans="1:4" ht="19.5" customHeight="1" x14ac:dyDescent="0.25">
      <c r="A14" s="401" t="s">
        <v>151</v>
      </c>
      <c r="B14" s="410" t="s">
        <v>135</v>
      </c>
      <c r="C14" s="407">
        <v>0.31</v>
      </c>
      <c r="D14" s="407" t="s">
        <v>136</v>
      </c>
    </row>
    <row r="15" spans="1:4" ht="19.5" customHeight="1" x14ac:dyDescent="0.25">
      <c r="A15" s="401" t="s">
        <v>152</v>
      </c>
      <c r="B15" s="410" t="s">
        <v>135</v>
      </c>
      <c r="C15" s="407">
        <v>0.36</v>
      </c>
      <c r="D15" s="407" t="s">
        <v>137</v>
      </c>
    </row>
    <row r="16" spans="1:4" ht="19.5" customHeight="1" x14ac:dyDescent="0.25">
      <c r="A16" s="401" t="s">
        <v>153</v>
      </c>
      <c r="B16" s="410" t="s">
        <v>138</v>
      </c>
      <c r="C16" s="407">
        <v>-0.05</v>
      </c>
      <c r="D16" s="407">
        <v>-0.05</v>
      </c>
    </row>
    <row r="17" spans="1:4" ht="19.5" customHeight="1" x14ac:dyDescent="0.25">
      <c r="A17" s="401" t="s">
        <v>154</v>
      </c>
      <c r="B17" s="410" t="s">
        <v>145</v>
      </c>
      <c r="C17" s="406">
        <v>0.19</v>
      </c>
      <c r="D17" s="407" t="s">
        <v>128</v>
      </c>
    </row>
    <row r="18" spans="1:4" ht="14.25" customHeight="1" x14ac:dyDescent="0.25"/>
    <row r="19" spans="1:4" ht="15.75" customHeight="1" x14ac:dyDescent="0.25">
      <c r="A19" s="488" t="s">
        <v>155</v>
      </c>
      <c r="B19" s="488"/>
      <c r="C19" s="488"/>
      <c r="D19" s="488"/>
    </row>
    <row r="20" spans="1:4" ht="31.5" customHeight="1" x14ac:dyDescent="0.25">
      <c r="A20" s="461" t="s">
        <v>156</v>
      </c>
      <c r="B20" s="461"/>
      <c r="C20" s="461"/>
    </row>
    <row r="21" spans="1:4" ht="30.75" customHeight="1" x14ac:dyDescent="0.25"/>
    <row r="23" spans="1:4" ht="18.75" customHeight="1" x14ac:dyDescent="0.25"/>
    <row r="24" spans="1:4" ht="18.75" customHeight="1" x14ac:dyDescent="0.25"/>
    <row r="28" spans="1:4" s="42" customFormat="1" x14ac:dyDescent="0.25"/>
    <row r="32" spans="1:4" ht="30.75" customHeight="1" x14ac:dyDescent="0.25"/>
  </sheetData>
  <mergeCells count="2">
    <mergeCell ref="A19:D19"/>
    <mergeCell ref="A20:C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E3CDA-B52B-4302-9842-C1B42477B46F}">
  <dimension ref="A1:J13"/>
  <sheetViews>
    <sheetView workbookViewId="0"/>
  </sheetViews>
  <sheetFormatPr baseColWidth="10" defaultRowHeight="15" x14ac:dyDescent="0.25"/>
  <cols>
    <col min="1" max="1" width="4.42578125" customWidth="1"/>
    <col min="2" max="2" width="7.28515625" customWidth="1"/>
    <col min="3" max="3" width="5.5703125" style="8" customWidth="1"/>
    <col min="4" max="4" width="5.140625" style="8" customWidth="1"/>
    <col min="5" max="5" width="7.42578125" customWidth="1"/>
    <col min="6" max="8" width="6.85546875" customWidth="1"/>
    <col min="9" max="9" width="9" style="372" customWidth="1"/>
    <col min="10" max="10" width="14.42578125" customWidth="1"/>
  </cols>
  <sheetData>
    <row r="1" spans="1:10" ht="15.75" x14ac:dyDescent="0.25">
      <c r="A1" s="40" t="s">
        <v>168</v>
      </c>
    </row>
    <row r="3" spans="1:10" ht="30" x14ac:dyDescent="0.25">
      <c r="A3" s="47" t="s">
        <v>60</v>
      </c>
      <c r="B3" s="333" t="s">
        <v>0</v>
      </c>
      <c r="C3" s="60" t="s">
        <v>78</v>
      </c>
      <c r="D3" s="60" t="s">
        <v>79</v>
      </c>
      <c r="E3" s="334" t="s">
        <v>38</v>
      </c>
      <c r="F3" s="60" t="s">
        <v>100</v>
      </c>
      <c r="G3" s="60" t="s">
        <v>101</v>
      </c>
      <c r="H3" s="60" t="s">
        <v>102</v>
      </c>
      <c r="I3" s="412" t="s">
        <v>157</v>
      </c>
      <c r="J3" s="413" t="s">
        <v>158</v>
      </c>
    </row>
    <row r="4" spans="1:10" x14ac:dyDescent="0.25">
      <c r="A4" s="489">
        <v>1</v>
      </c>
      <c r="B4" s="47">
        <v>588</v>
      </c>
      <c r="C4" s="47">
        <v>263</v>
      </c>
      <c r="D4" s="47">
        <v>325</v>
      </c>
      <c r="E4" s="47">
        <v>0.21</v>
      </c>
      <c r="F4" s="47">
        <f t="shared" ref="F4:F13" si="0">(C4+D4)/(C4*D4)+E4^2/(2*(D4-1))</f>
        <v>6.9472600012999257E-3</v>
      </c>
      <c r="G4" s="47">
        <f t="shared" ref="G4:G13" si="1">F4^0.5</f>
        <v>8.3350224962503411E-2</v>
      </c>
      <c r="H4" s="47">
        <f t="shared" ref="H4:H13" si="2">E4/G4</f>
        <v>2.5194893006524248</v>
      </c>
      <c r="I4" s="373">
        <f t="shared" ref="I4:I13" si="3">IF(H4&lt;0,_xlfn.T.DIST.2T(-H4,B4-2),_xlfn.T.DIST.2T(H4,B4-2))</f>
        <v>1.2017324598531496E-2</v>
      </c>
      <c r="J4" s="490" t="s">
        <v>83</v>
      </c>
    </row>
    <row r="5" spans="1:10" x14ac:dyDescent="0.25">
      <c r="A5" s="489"/>
      <c r="B5" s="47">
        <v>285</v>
      </c>
      <c r="C5" s="47">
        <v>125</v>
      </c>
      <c r="D5" s="47">
        <v>160</v>
      </c>
      <c r="E5" s="47">
        <v>0.23</v>
      </c>
      <c r="F5" s="47">
        <f t="shared" si="0"/>
        <v>1.4416352201257861E-2</v>
      </c>
      <c r="G5" s="47">
        <f t="shared" si="1"/>
        <v>0.12006811484011008</v>
      </c>
      <c r="H5" s="47">
        <f t="shared" si="2"/>
        <v>1.915579338497001</v>
      </c>
      <c r="I5" s="373">
        <f t="shared" si="3"/>
        <v>5.6426263070242962E-2</v>
      </c>
      <c r="J5" s="491"/>
    </row>
    <row r="6" spans="1:10" x14ac:dyDescent="0.25">
      <c r="A6" s="489"/>
      <c r="B6" s="47">
        <v>298</v>
      </c>
      <c r="C6" s="47">
        <v>138</v>
      </c>
      <c r="D6" s="47">
        <v>160</v>
      </c>
      <c r="E6" s="47">
        <v>0.18</v>
      </c>
      <c r="F6" s="47">
        <f t="shared" si="0"/>
        <v>1.3598263604047032E-2</v>
      </c>
      <c r="G6" s="47">
        <f t="shared" si="1"/>
        <v>0.11661159292303246</v>
      </c>
      <c r="H6" s="47">
        <f t="shared" si="2"/>
        <v>1.543585808992473</v>
      </c>
      <c r="I6" s="373">
        <f t="shared" si="3"/>
        <v>0.12375710563595106</v>
      </c>
      <c r="J6" s="492"/>
    </row>
    <row r="7" spans="1:10" x14ac:dyDescent="0.25">
      <c r="A7" s="371">
        <v>2</v>
      </c>
      <c r="B7" s="47">
        <v>80</v>
      </c>
      <c r="C7" s="47">
        <v>53</v>
      </c>
      <c r="D7" s="47">
        <v>27</v>
      </c>
      <c r="E7" s="47">
        <v>0.2</v>
      </c>
      <c r="F7" s="47">
        <f t="shared" si="0"/>
        <v>5.6674192334569697E-2</v>
      </c>
      <c r="G7" s="47">
        <f t="shared" si="1"/>
        <v>0.23806342082430407</v>
      </c>
      <c r="H7" s="47">
        <f t="shared" si="2"/>
        <v>0.84011226633429048</v>
      </c>
      <c r="I7" s="373">
        <f t="shared" si="3"/>
        <v>0.40341325006813655</v>
      </c>
      <c r="J7" s="335" t="s">
        <v>49</v>
      </c>
    </row>
    <row r="8" spans="1:10" x14ac:dyDescent="0.25">
      <c r="A8" s="371">
        <v>3</v>
      </c>
      <c r="B8" s="47">
        <v>208</v>
      </c>
      <c r="C8" s="47">
        <v>107</v>
      </c>
      <c r="D8" s="47">
        <v>101</v>
      </c>
      <c r="E8" s="47">
        <v>1.0900000000000001</v>
      </c>
      <c r="F8" s="47">
        <f t="shared" si="0"/>
        <v>2.5187284491533266E-2</v>
      </c>
      <c r="G8" s="47">
        <f t="shared" si="1"/>
        <v>0.15870502352330648</v>
      </c>
      <c r="H8" s="47">
        <f t="shared" si="2"/>
        <v>6.8680875740516756</v>
      </c>
      <c r="I8" s="373">
        <f t="shared" si="3"/>
        <v>7.5407579607543124E-11</v>
      </c>
      <c r="J8" s="335" t="s">
        <v>81</v>
      </c>
    </row>
    <row r="9" spans="1:10" x14ac:dyDescent="0.25">
      <c r="A9" s="371">
        <v>4</v>
      </c>
      <c r="B9" s="47">
        <v>50</v>
      </c>
      <c r="C9" s="47">
        <v>25</v>
      </c>
      <c r="D9" s="47">
        <v>25</v>
      </c>
      <c r="E9" s="47">
        <v>0.38</v>
      </c>
      <c r="F9" s="47">
        <f t="shared" si="0"/>
        <v>8.3008333333333337E-2</v>
      </c>
      <c r="G9" s="47">
        <f t="shared" si="1"/>
        <v>0.28811166816589245</v>
      </c>
      <c r="H9" s="47">
        <f t="shared" si="2"/>
        <v>1.3189330457147572</v>
      </c>
      <c r="I9" s="373">
        <f t="shared" si="3"/>
        <v>0.19344946243681319</v>
      </c>
      <c r="J9" s="335" t="s">
        <v>50</v>
      </c>
    </row>
    <row r="10" spans="1:10" x14ac:dyDescent="0.25">
      <c r="A10" s="371">
        <v>5</v>
      </c>
      <c r="B10" s="47">
        <v>92</v>
      </c>
      <c r="C10" s="47">
        <v>45</v>
      </c>
      <c r="D10" s="47">
        <v>47</v>
      </c>
      <c r="E10" s="47">
        <v>-0.3</v>
      </c>
      <c r="F10" s="47">
        <f t="shared" si="0"/>
        <v>4.4477078836468294E-2</v>
      </c>
      <c r="G10" s="47">
        <f t="shared" si="1"/>
        <v>0.21089589573168155</v>
      </c>
      <c r="H10" s="47">
        <f t="shared" si="2"/>
        <v>-1.4225027896307842</v>
      </c>
      <c r="I10" s="373">
        <f t="shared" si="3"/>
        <v>0.15833710573328141</v>
      </c>
      <c r="J10" s="335" t="s">
        <v>82</v>
      </c>
    </row>
    <row r="11" spans="1:10" ht="15" customHeight="1" x14ac:dyDescent="0.25">
      <c r="A11" s="371">
        <v>6</v>
      </c>
      <c r="B11" s="47">
        <v>182</v>
      </c>
      <c r="C11" s="47">
        <v>120</v>
      </c>
      <c r="D11" s="47">
        <v>62</v>
      </c>
      <c r="E11" s="47">
        <v>0.79</v>
      </c>
      <c r="F11" s="47">
        <f t="shared" si="0"/>
        <v>2.9577939361889655E-2</v>
      </c>
      <c r="G11" s="47">
        <f t="shared" si="1"/>
        <v>0.17198238096354421</v>
      </c>
      <c r="H11" s="47">
        <f t="shared" si="2"/>
        <v>4.5934937961317068</v>
      </c>
      <c r="I11" s="373">
        <f t="shared" si="3"/>
        <v>8.1706591063387531E-6</v>
      </c>
      <c r="J11" s="493" t="s">
        <v>80</v>
      </c>
    </row>
    <row r="12" spans="1:10" ht="15" customHeight="1" x14ac:dyDescent="0.25">
      <c r="A12" s="371">
        <v>7</v>
      </c>
      <c r="B12" s="47">
        <v>247</v>
      </c>
      <c r="C12" s="47">
        <v>99</v>
      </c>
      <c r="D12" s="47">
        <v>148</v>
      </c>
      <c r="E12" s="47">
        <v>0.61</v>
      </c>
      <c r="F12" s="47">
        <f t="shared" si="0"/>
        <v>1.8123413116270259E-2</v>
      </c>
      <c r="G12" s="47">
        <f t="shared" si="1"/>
        <v>0.13462322651114206</v>
      </c>
      <c r="H12" s="47">
        <f t="shared" si="2"/>
        <v>4.531164612590187</v>
      </c>
      <c r="I12" s="373">
        <f t="shared" si="3"/>
        <v>9.1723849652170946E-6</v>
      </c>
      <c r="J12" s="493" t="s">
        <v>80</v>
      </c>
    </row>
    <row r="13" spans="1:10" ht="15" customHeight="1" x14ac:dyDescent="0.25">
      <c r="A13" s="371">
        <v>8</v>
      </c>
      <c r="B13" s="47">
        <v>265</v>
      </c>
      <c r="C13" s="47">
        <v>164</v>
      </c>
      <c r="D13" s="47">
        <v>101</v>
      </c>
      <c r="E13" s="47">
        <v>0.25</v>
      </c>
      <c r="F13" s="47">
        <f t="shared" si="0"/>
        <v>1.6311051074619658E-2</v>
      </c>
      <c r="G13" s="47">
        <f t="shared" si="1"/>
        <v>0.12771472536328635</v>
      </c>
      <c r="H13" s="47">
        <f t="shared" si="2"/>
        <v>1.957487668621386</v>
      </c>
      <c r="I13" s="373">
        <f t="shared" si="3"/>
        <v>5.1347677266748278E-2</v>
      </c>
      <c r="J13" s="493" t="s">
        <v>80</v>
      </c>
    </row>
  </sheetData>
  <mergeCells count="2">
    <mergeCell ref="A4:A6"/>
    <mergeCell ref="J4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variances</vt:lpstr>
      <vt:lpstr>102 études primaires</vt:lpstr>
      <vt:lpstr>Catégorie A</vt:lpstr>
      <vt:lpstr>Catégorie B </vt:lpstr>
      <vt:lpstr>Catégorie C</vt:lpstr>
      <vt:lpstr>bilan interventions</vt:lpstr>
      <vt:lpstr>bilan catégories</vt:lpstr>
      <vt:lpstr>Variances  C1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roques</dc:creator>
  <cp:lastModifiedBy>nathalie roques</cp:lastModifiedBy>
  <cp:lastPrinted>2021-04-12T10:12:36Z</cp:lastPrinted>
  <dcterms:created xsi:type="dcterms:W3CDTF">2020-12-05T15:37:56Z</dcterms:created>
  <dcterms:modified xsi:type="dcterms:W3CDTF">2021-06-27T07:49:56Z</dcterms:modified>
</cp:coreProperties>
</file>