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atha\OneDrive\Documents\Educ Nat\textes persos\statistiques\Excel\Exemples\Exemples internet\"/>
    </mc:Choice>
  </mc:AlternateContent>
  <xr:revisionPtr revIDLastSave="0" documentId="13_ncr:1_{F5FEB0F6-324B-4D7A-A13C-37FC324D50D6}" xr6:coauthVersionLast="46" xr6:coauthVersionMax="46" xr10:uidLastSave="{00000000-0000-0000-0000-000000000000}"/>
  <bookViews>
    <workbookView xWindow="-120" yWindow="-120" windowWidth="20730" windowHeight="11160" xr2:uid="{3BBFB8DA-4C29-4A78-A113-00C24812601E}"/>
  </bookViews>
  <sheets>
    <sheet name="Exemple 11" sheetId="7" r:id="rId1"/>
    <sheet name="Elementary" sheetId="4" r:id="rId2"/>
    <sheet name="Secondary" sheetId="5" r:id="rId3"/>
    <sheet name="Méthode 1" sheetId="3" r:id="rId4"/>
    <sheet name="Méthode 2" sheetId="2" r:id="rId5"/>
    <sheet name="Méthode 3" sheetId="6" r:id="rId6"/>
  </sheets>
  <definedNames>
    <definedName name="_ftn1" localSheetId="0">'Exemple 11'!$A$15</definedName>
    <definedName name="_ftnref1" localSheetId="0">'Exemple 11'!$A$5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6" l="1"/>
  <c r="B8" i="6" s="1"/>
  <c r="B9" i="3"/>
  <c r="B8" i="3"/>
  <c r="A54" i="2" l="1"/>
  <c r="J54" i="2"/>
  <c r="A50" i="4"/>
  <c r="A35" i="5"/>
  <c r="B35" i="5" s="1"/>
  <c r="F30" i="5"/>
  <c r="C30" i="5"/>
  <c r="D30" i="5" s="1"/>
  <c r="G30" i="5" s="1"/>
  <c r="H30" i="5" s="1"/>
  <c r="F29" i="5"/>
  <c r="C29" i="5"/>
  <c r="D29" i="5" s="1"/>
  <c r="G29" i="5" s="1"/>
  <c r="H29" i="5" s="1"/>
  <c r="F28" i="5"/>
  <c r="C28" i="5"/>
  <c r="D28" i="5" s="1"/>
  <c r="G28" i="5" s="1"/>
  <c r="H28" i="5" s="1"/>
  <c r="F27" i="5"/>
  <c r="C27" i="5"/>
  <c r="D27" i="5" s="1"/>
  <c r="G27" i="5" s="1"/>
  <c r="H27" i="5" s="1"/>
  <c r="F26" i="5"/>
  <c r="C26" i="5"/>
  <c r="D26" i="5" s="1"/>
  <c r="G26" i="5" s="1"/>
  <c r="H26" i="5" s="1"/>
  <c r="F25" i="5"/>
  <c r="C25" i="5"/>
  <c r="D25" i="5" s="1"/>
  <c r="G25" i="5" s="1"/>
  <c r="H25" i="5" s="1"/>
  <c r="F24" i="5"/>
  <c r="C24" i="5"/>
  <c r="D24" i="5" s="1"/>
  <c r="G24" i="5" s="1"/>
  <c r="H24" i="5" s="1"/>
  <c r="F23" i="5"/>
  <c r="C23" i="5"/>
  <c r="D23" i="5" s="1"/>
  <c r="G23" i="5" s="1"/>
  <c r="H23" i="5" s="1"/>
  <c r="F22" i="5"/>
  <c r="C22" i="5"/>
  <c r="D22" i="5" s="1"/>
  <c r="G22" i="5" s="1"/>
  <c r="H22" i="5" s="1"/>
  <c r="F21" i="5"/>
  <c r="C21" i="5"/>
  <c r="D21" i="5" s="1"/>
  <c r="G21" i="5" s="1"/>
  <c r="H21" i="5" s="1"/>
  <c r="F20" i="5"/>
  <c r="C20" i="5"/>
  <c r="D20" i="5" s="1"/>
  <c r="G20" i="5" s="1"/>
  <c r="H20" i="5" s="1"/>
  <c r="F19" i="5"/>
  <c r="C19" i="5"/>
  <c r="D19" i="5" s="1"/>
  <c r="G19" i="5" s="1"/>
  <c r="H19" i="5" s="1"/>
  <c r="F18" i="5"/>
  <c r="C18" i="5"/>
  <c r="D18" i="5" s="1"/>
  <c r="G18" i="5" s="1"/>
  <c r="H18" i="5" s="1"/>
  <c r="F17" i="5"/>
  <c r="C17" i="5"/>
  <c r="D17" i="5" s="1"/>
  <c r="G17" i="5" s="1"/>
  <c r="H17" i="5" s="1"/>
  <c r="F16" i="5"/>
  <c r="C16" i="5"/>
  <c r="D16" i="5" s="1"/>
  <c r="G16" i="5" s="1"/>
  <c r="H16" i="5" s="1"/>
  <c r="F15" i="5"/>
  <c r="D15" i="5"/>
  <c r="G15" i="5" s="1"/>
  <c r="H15" i="5" s="1"/>
  <c r="C15" i="5"/>
  <c r="F14" i="5"/>
  <c r="C14" i="5"/>
  <c r="D14" i="5" s="1"/>
  <c r="G14" i="5" s="1"/>
  <c r="H14" i="5" s="1"/>
  <c r="F13" i="5"/>
  <c r="C13" i="5"/>
  <c r="D13" i="5" s="1"/>
  <c r="G13" i="5" s="1"/>
  <c r="H13" i="5" s="1"/>
  <c r="F12" i="5"/>
  <c r="C12" i="5"/>
  <c r="D12" i="5" s="1"/>
  <c r="G12" i="5" s="1"/>
  <c r="H12" i="5" s="1"/>
  <c r="F11" i="5"/>
  <c r="C11" i="5"/>
  <c r="D11" i="5" s="1"/>
  <c r="G11" i="5" s="1"/>
  <c r="H11" i="5" s="1"/>
  <c r="F10" i="5"/>
  <c r="C10" i="5"/>
  <c r="D10" i="5" s="1"/>
  <c r="G10" i="5" s="1"/>
  <c r="H10" i="5" s="1"/>
  <c r="F9" i="5"/>
  <c r="C9" i="5"/>
  <c r="D9" i="5" s="1"/>
  <c r="G9" i="5" s="1"/>
  <c r="H9" i="5" s="1"/>
  <c r="F8" i="5"/>
  <c r="C8" i="5"/>
  <c r="D8" i="5" s="1"/>
  <c r="G8" i="5" s="1"/>
  <c r="H8" i="5" s="1"/>
  <c r="F7" i="5"/>
  <c r="D7" i="5"/>
  <c r="G7" i="5" s="1"/>
  <c r="H7" i="5" s="1"/>
  <c r="C7" i="5"/>
  <c r="F6" i="5"/>
  <c r="C6" i="5"/>
  <c r="D6" i="5" s="1"/>
  <c r="G6" i="5" s="1"/>
  <c r="H6" i="5" s="1"/>
  <c r="F5" i="5"/>
  <c r="C5" i="5"/>
  <c r="D5" i="5" s="1"/>
  <c r="G5" i="5" s="1"/>
  <c r="H5" i="5" s="1"/>
  <c r="F4" i="5"/>
  <c r="C4" i="5"/>
  <c r="D4" i="5" s="1"/>
  <c r="G4" i="5" s="1"/>
  <c r="H4" i="5" s="1"/>
  <c r="B50" i="4"/>
  <c r="F46" i="4"/>
  <c r="C46" i="4"/>
  <c r="D46" i="4" s="1"/>
  <c r="G46" i="4" s="1"/>
  <c r="H46" i="4" s="1"/>
  <c r="F45" i="4"/>
  <c r="C45" i="4"/>
  <c r="D45" i="4" s="1"/>
  <c r="G45" i="4" s="1"/>
  <c r="H45" i="4" s="1"/>
  <c r="F44" i="4"/>
  <c r="C44" i="4"/>
  <c r="D44" i="4" s="1"/>
  <c r="G44" i="4" s="1"/>
  <c r="H44" i="4" s="1"/>
  <c r="F43" i="4"/>
  <c r="C43" i="4"/>
  <c r="D43" i="4" s="1"/>
  <c r="G43" i="4" s="1"/>
  <c r="H43" i="4" s="1"/>
  <c r="F42" i="4"/>
  <c r="C42" i="4"/>
  <c r="D42" i="4" s="1"/>
  <c r="G42" i="4" s="1"/>
  <c r="H42" i="4" s="1"/>
  <c r="F41" i="4"/>
  <c r="C41" i="4"/>
  <c r="D41" i="4" s="1"/>
  <c r="G41" i="4" s="1"/>
  <c r="H41" i="4" s="1"/>
  <c r="F40" i="4"/>
  <c r="C40" i="4"/>
  <c r="D40" i="4" s="1"/>
  <c r="G40" i="4" s="1"/>
  <c r="H40" i="4" s="1"/>
  <c r="F39" i="4"/>
  <c r="D39" i="4"/>
  <c r="G39" i="4" s="1"/>
  <c r="H39" i="4" s="1"/>
  <c r="C39" i="4"/>
  <c r="F38" i="4"/>
  <c r="C38" i="4"/>
  <c r="D38" i="4" s="1"/>
  <c r="G38" i="4" s="1"/>
  <c r="H38" i="4" s="1"/>
  <c r="F37" i="4"/>
  <c r="C37" i="4"/>
  <c r="D37" i="4" s="1"/>
  <c r="G37" i="4" s="1"/>
  <c r="H37" i="4" s="1"/>
  <c r="F36" i="4"/>
  <c r="C36" i="4"/>
  <c r="D36" i="4" s="1"/>
  <c r="G36" i="4" s="1"/>
  <c r="H36" i="4" s="1"/>
  <c r="F35" i="4"/>
  <c r="C35" i="4"/>
  <c r="D35" i="4" s="1"/>
  <c r="G35" i="4" s="1"/>
  <c r="H35" i="4" s="1"/>
  <c r="F34" i="4"/>
  <c r="C34" i="4"/>
  <c r="D34" i="4" s="1"/>
  <c r="G34" i="4" s="1"/>
  <c r="H34" i="4" s="1"/>
  <c r="F33" i="4"/>
  <c r="C33" i="4"/>
  <c r="D33" i="4" s="1"/>
  <c r="G33" i="4" s="1"/>
  <c r="H33" i="4" s="1"/>
  <c r="F32" i="4"/>
  <c r="C32" i="4"/>
  <c r="D32" i="4" s="1"/>
  <c r="G32" i="4" s="1"/>
  <c r="H32" i="4" s="1"/>
  <c r="F31" i="4"/>
  <c r="C31" i="4"/>
  <c r="D31" i="4" s="1"/>
  <c r="G31" i="4" s="1"/>
  <c r="H31" i="4" s="1"/>
  <c r="F30" i="4"/>
  <c r="C30" i="4"/>
  <c r="D30" i="4" s="1"/>
  <c r="G30" i="4" s="1"/>
  <c r="H30" i="4" s="1"/>
  <c r="F29" i="4"/>
  <c r="C29" i="4"/>
  <c r="D29" i="4" s="1"/>
  <c r="G29" i="4" s="1"/>
  <c r="H29" i="4" s="1"/>
  <c r="F28" i="4"/>
  <c r="C28" i="4"/>
  <c r="D28" i="4" s="1"/>
  <c r="G28" i="4" s="1"/>
  <c r="H28" i="4" s="1"/>
  <c r="F27" i="4"/>
  <c r="C27" i="4"/>
  <c r="D27" i="4" s="1"/>
  <c r="G27" i="4" s="1"/>
  <c r="H27" i="4" s="1"/>
  <c r="F26" i="4"/>
  <c r="C26" i="4"/>
  <c r="D26" i="4" s="1"/>
  <c r="G26" i="4" s="1"/>
  <c r="H26" i="4" s="1"/>
  <c r="F25" i="4"/>
  <c r="C25" i="4"/>
  <c r="D25" i="4" s="1"/>
  <c r="G25" i="4" s="1"/>
  <c r="H25" i="4" s="1"/>
  <c r="F24" i="4"/>
  <c r="C24" i="4"/>
  <c r="D24" i="4" s="1"/>
  <c r="G24" i="4" s="1"/>
  <c r="H24" i="4" s="1"/>
  <c r="F23" i="4"/>
  <c r="C23" i="4"/>
  <c r="D23" i="4" s="1"/>
  <c r="G23" i="4" s="1"/>
  <c r="H23" i="4" s="1"/>
  <c r="F22" i="4"/>
  <c r="C22" i="4"/>
  <c r="D22" i="4" s="1"/>
  <c r="G22" i="4" s="1"/>
  <c r="H22" i="4" s="1"/>
  <c r="F21" i="4"/>
  <c r="C21" i="4"/>
  <c r="D21" i="4" s="1"/>
  <c r="G21" i="4" s="1"/>
  <c r="H21" i="4" s="1"/>
  <c r="F20" i="4"/>
  <c r="C20" i="4"/>
  <c r="D20" i="4" s="1"/>
  <c r="G20" i="4" s="1"/>
  <c r="H20" i="4" s="1"/>
  <c r="F19" i="4"/>
  <c r="C19" i="4"/>
  <c r="D19" i="4" s="1"/>
  <c r="G19" i="4" s="1"/>
  <c r="H19" i="4" s="1"/>
  <c r="F18" i="4"/>
  <c r="C18" i="4"/>
  <c r="D18" i="4" s="1"/>
  <c r="G18" i="4" s="1"/>
  <c r="H18" i="4" s="1"/>
  <c r="F17" i="4"/>
  <c r="C17" i="4"/>
  <c r="D17" i="4" s="1"/>
  <c r="G17" i="4" s="1"/>
  <c r="H17" i="4" s="1"/>
  <c r="F16" i="4"/>
  <c r="C16" i="4"/>
  <c r="D16" i="4" s="1"/>
  <c r="G16" i="4" s="1"/>
  <c r="H16" i="4" s="1"/>
  <c r="F15" i="4"/>
  <c r="C15" i="4"/>
  <c r="D15" i="4" s="1"/>
  <c r="G15" i="4" s="1"/>
  <c r="H15" i="4" s="1"/>
  <c r="F14" i="4"/>
  <c r="C14" i="4"/>
  <c r="D14" i="4" s="1"/>
  <c r="G14" i="4" s="1"/>
  <c r="H14" i="4" s="1"/>
  <c r="F13" i="4"/>
  <c r="C13" i="4"/>
  <c r="D13" i="4" s="1"/>
  <c r="G13" i="4" s="1"/>
  <c r="H13" i="4" s="1"/>
  <c r="F12" i="4"/>
  <c r="C12" i="4"/>
  <c r="D12" i="4" s="1"/>
  <c r="G12" i="4" s="1"/>
  <c r="H12" i="4" s="1"/>
  <c r="F11" i="4"/>
  <c r="C11" i="4"/>
  <c r="D11" i="4" s="1"/>
  <c r="G11" i="4" s="1"/>
  <c r="H11" i="4" s="1"/>
  <c r="F10" i="4"/>
  <c r="C10" i="4"/>
  <c r="D10" i="4" s="1"/>
  <c r="G10" i="4" s="1"/>
  <c r="H10" i="4" s="1"/>
  <c r="F9" i="4"/>
  <c r="C9" i="4"/>
  <c r="D9" i="4" s="1"/>
  <c r="G9" i="4" s="1"/>
  <c r="H9" i="4" s="1"/>
  <c r="F8" i="4"/>
  <c r="C8" i="4"/>
  <c r="D8" i="4" s="1"/>
  <c r="G8" i="4" s="1"/>
  <c r="H8" i="4" s="1"/>
  <c r="F7" i="4"/>
  <c r="C7" i="4"/>
  <c r="D7" i="4" s="1"/>
  <c r="G7" i="4" s="1"/>
  <c r="H7" i="4" s="1"/>
  <c r="F6" i="4"/>
  <c r="C6" i="4"/>
  <c r="D6" i="4" s="1"/>
  <c r="G6" i="4" s="1"/>
  <c r="H6" i="4" s="1"/>
  <c r="F5" i="4"/>
  <c r="C5" i="4"/>
  <c r="D5" i="4" s="1"/>
  <c r="G5" i="4" s="1"/>
  <c r="H5" i="4" s="1"/>
  <c r="F4" i="4"/>
  <c r="C4" i="4"/>
  <c r="D4" i="4" s="1"/>
  <c r="G4" i="4" s="1"/>
  <c r="H4" i="4"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L34" i="2"/>
  <c r="L10" i="2"/>
  <c r="L11" i="2"/>
  <c r="L12" i="2"/>
  <c r="L13" i="2"/>
  <c r="L14" i="2"/>
  <c r="L15" i="2"/>
  <c r="L16" i="2"/>
  <c r="L17" i="2"/>
  <c r="L18" i="2"/>
  <c r="L19" i="2"/>
  <c r="L20" i="2"/>
  <c r="L21" i="2"/>
  <c r="L22" i="2"/>
  <c r="L23" i="2"/>
  <c r="L24" i="2"/>
  <c r="L25" i="2"/>
  <c r="L26" i="2"/>
  <c r="L27" i="2"/>
  <c r="L28" i="2"/>
  <c r="L29" i="2"/>
  <c r="L30" i="2"/>
  <c r="L31" i="2"/>
  <c r="L32" i="2"/>
  <c r="L33" i="2"/>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C42"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3" i="2"/>
  <c r="C44" i="2"/>
  <c r="C45" i="2"/>
  <c r="C46" i="2"/>
  <c r="C47" i="2"/>
  <c r="C48" i="2"/>
  <c r="C49" i="2"/>
  <c r="C50" i="2"/>
  <c r="I4" i="4" l="1"/>
  <c r="J4" i="4" s="1"/>
  <c r="I6" i="4"/>
  <c r="J6" i="4" s="1"/>
  <c r="K6" i="4" s="1"/>
  <c r="I8" i="4"/>
  <c r="J8" i="4" s="1"/>
  <c r="K8" i="4" s="1"/>
  <c r="I10" i="4"/>
  <c r="J10" i="4" s="1"/>
  <c r="K10" i="4" s="1"/>
  <c r="I12" i="4"/>
  <c r="J12" i="4" s="1"/>
  <c r="K12" i="4" s="1"/>
  <c r="I14" i="4"/>
  <c r="J14" i="4" s="1"/>
  <c r="K14" i="4" s="1"/>
  <c r="I16" i="4"/>
  <c r="J16" i="4" s="1"/>
  <c r="K16" i="4" s="1"/>
  <c r="I18" i="4"/>
  <c r="J18" i="4" s="1"/>
  <c r="K18" i="4" s="1"/>
  <c r="I20" i="4"/>
  <c r="J20" i="4" s="1"/>
  <c r="K20" i="4" s="1"/>
  <c r="I21" i="4"/>
  <c r="J21" i="4" s="1"/>
  <c r="K21" i="4" s="1"/>
  <c r="I24" i="4"/>
  <c r="J24" i="4" s="1"/>
  <c r="K24" i="4" s="1"/>
  <c r="I27" i="4"/>
  <c r="J27" i="4" s="1"/>
  <c r="K27" i="4" s="1"/>
  <c r="I5" i="4"/>
  <c r="J5" i="4" s="1"/>
  <c r="K5" i="4" s="1"/>
  <c r="I7" i="4"/>
  <c r="J7" i="4" s="1"/>
  <c r="K7" i="4" s="1"/>
  <c r="I9" i="4"/>
  <c r="J9" i="4" s="1"/>
  <c r="K9" i="4" s="1"/>
  <c r="I11" i="4"/>
  <c r="J11" i="4" s="1"/>
  <c r="K11" i="4" s="1"/>
  <c r="I13" i="4"/>
  <c r="J13" i="4" s="1"/>
  <c r="K13" i="4" s="1"/>
  <c r="I15" i="4"/>
  <c r="J15" i="4" s="1"/>
  <c r="K15" i="4" s="1"/>
  <c r="I17" i="4"/>
  <c r="J17" i="4" s="1"/>
  <c r="K17" i="4" s="1"/>
  <c r="I19" i="4"/>
  <c r="J19" i="4" s="1"/>
  <c r="K19" i="4" s="1"/>
  <c r="I22" i="4"/>
  <c r="J22" i="4" s="1"/>
  <c r="K22" i="4" s="1"/>
  <c r="I23" i="4"/>
  <c r="J23" i="4" s="1"/>
  <c r="K23" i="4" s="1"/>
  <c r="I25" i="4"/>
  <c r="J25" i="4" s="1"/>
  <c r="K25" i="4" s="1"/>
  <c r="I26" i="4"/>
  <c r="J26" i="4" s="1"/>
  <c r="K26" i="4" s="1"/>
  <c r="I28" i="4"/>
  <c r="J28" i="4" s="1"/>
  <c r="K28" i="4" s="1"/>
  <c r="I29" i="4"/>
  <c r="J29" i="4" s="1"/>
  <c r="K29" i="4" s="1"/>
  <c r="I30" i="4"/>
  <c r="J30" i="4" s="1"/>
  <c r="K30" i="4" s="1"/>
  <c r="I31" i="4"/>
  <c r="J31" i="4" s="1"/>
  <c r="K31" i="4" s="1"/>
  <c r="I32" i="4"/>
  <c r="J32" i="4" s="1"/>
  <c r="K32" i="4" s="1"/>
  <c r="I33" i="4"/>
  <c r="J33" i="4" s="1"/>
  <c r="K33" i="4" s="1"/>
  <c r="I34" i="4"/>
  <c r="J34" i="4" s="1"/>
  <c r="K34" i="4" s="1"/>
  <c r="I39" i="4"/>
  <c r="J39" i="4" s="1"/>
  <c r="K39" i="4" s="1"/>
  <c r="I41" i="4"/>
  <c r="J41" i="4" s="1"/>
  <c r="K41" i="4" s="1"/>
  <c r="I43" i="4"/>
  <c r="J43" i="4" s="1"/>
  <c r="K43" i="4" s="1"/>
  <c r="I45" i="4"/>
  <c r="J45" i="4" s="1"/>
  <c r="K45" i="4" s="1"/>
  <c r="I4" i="5"/>
  <c r="J4" i="5" s="1"/>
  <c r="I6" i="5"/>
  <c r="J6" i="5" s="1"/>
  <c r="K6" i="5" s="1"/>
  <c r="I8" i="5"/>
  <c r="J8" i="5" s="1"/>
  <c r="K8" i="5" s="1"/>
  <c r="I10" i="5"/>
  <c r="J10" i="5" s="1"/>
  <c r="K10" i="5" s="1"/>
  <c r="I12" i="5"/>
  <c r="J12" i="5" s="1"/>
  <c r="K12" i="5" s="1"/>
  <c r="I14" i="5"/>
  <c r="J14" i="5" s="1"/>
  <c r="K14" i="5" s="1"/>
  <c r="I35" i="4"/>
  <c r="J35" i="4" s="1"/>
  <c r="K35" i="4" s="1"/>
  <c r="I36" i="4"/>
  <c r="J36" i="4" s="1"/>
  <c r="K36" i="4" s="1"/>
  <c r="I37" i="4"/>
  <c r="J37" i="4" s="1"/>
  <c r="K37" i="4" s="1"/>
  <c r="I38" i="4"/>
  <c r="J38" i="4" s="1"/>
  <c r="K38" i="4" s="1"/>
  <c r="I40" i="4"/>
  <c r="J40" i="4" s="1"/>
  <c r="K40" i="4" s="1"/>
  <c r="I42" i="4"/>
  <c r="J42" i="4" s="1"/>
  <c r="K42" i="4" s="1"/>
  <c r="I44" i="4"/>
  <c r="J44" i="4" s="1"/>
  <c r="K44" i="4" s="1"/>
  <c r="I46" i="4"/>
  <c r="J46" i="4" s="1"/>
  <c r="K46" i="4" s="1"/>
  <c r="I5" i="5"/>
  <c r="J5" i="5" s="1"/>
  <c r="K5" i="5" s="1"/>
  <c r="I7" i="5"/>
  <c r="J7" i="5" s="1"/>
  <c r="K7" i="5" s="1"/>
  <c r="I9" i="5"/>
  <c r="J9" i="5" s="1"/>
  <c r="K9" i="5" s="1"/>
  <c r="I11" i="5"/>
  <c r="J11" i="5" s="1"/>
  <c r="K11" i="5" s="1"/>
  <c r="I13" i="5"/>
  <c r="J13" i="5" s="1"/>
  <c r="K13" i="5" s="1"/>
  <c r="I15" i="5"/>
  <c r="J15" i="5" s="1"/>
  <c r="K15" i="5" s="1"/>
  <c r="I16" i="5"/>
  <c r="J16" i="5" s="1"/>
  <c r="K16" i="5" s="1"/>
  <c r="I17" i="5"/>
  <c r="J17" i="5" s="1"/>
  <c r="K17" i="5" s="1"/>
  <c r="I18" i="5"/>
  <c r="J18" i="5" s="1"/>
  <c r="K18" i="5" s="1"/>
  <c r="I19" i="5"/>
  <c r="J19" i="5" s="1"/>
  <c r="K19" i="5" s="1"/>
  <c r="I20" i="5"/>
  <c r="J20" i="5" s="1"/>
  <c r="K20" i="5" s="1"/>
  <c r="I21" i="5"/>
  <c r="J21" i="5" s="1"/>
  <c r="K21" i="5" s="1"/>
  <c r="I22" i="5"/>
  <c r="J22" i="5" s="1"/>
  <c r="K22" i="5" s="1"/>
  <c r="I23" i="5"/>
  <c r="J23" i="5" s="1"/>
  <c r="K23" i="5" s="1"/>
  <c r="I24" i="5"/>
  <c r="J24" i="5" s="1"/>
  <c r="K24" i="5" s="1"/>
  <c r="I25" i="5"/>
  <c r="J25" i="5" s="1"/>
  <c r="K25" i="5" s="1"/>
  <c r="I26" i="5"/>
  <c r="J26" i="5" s="1"/>
  <c r="K26" i="5" s="1"/>
  <c r="I27" i="5"/>
  <c r="J27" i="5" s="1"/>
  <c r="K27" i="5" s="1"/>
  <c r="I28" i="5"/>
  <c r="J28" i="5" s="1"/>
  <c r="K28" i="5" s="1"/>
  <c r="I29" i="5"/>
  <c r="J29" i="5" s="1"/>
  <c r="K29" i="5" s="1"/>
  <c r="I30" i="5"/>
  <c r="J30" i="5" s="1"/>
  <c r="K30" i="5" s="1"/>
  <c r="C35" i="5" l="1"/>
  <c r="K4" i="4"/>
  <c r="D50" i="4" s="1"/>
  <c r="C50" i="4"/>
  <c r="K4" i="5"/>
  <c r="D35" i="5" s="1"/>
  <c r="E35" i="5" l="1"/>
  <c r="E50" i="4"/>
  <c r="L6" i="4" s="1"/>
  <c r="M6" i="4" s="1"/>
  <c r="L5" i="5"/>
  <c r="M5" i="5" s="1"/>
  <c r="L7" i="5"/>
  <c r="M7" i="5" s="1"/>
  <c r="L9" i="5"/>
  <c r="M9" i="5" s="1"/>
  <c r="L11" i="5"/>
  <c r="M11" i="5" s="1"/>
  <c r="L13" i="5"/>
  <c r="M13"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4" i="5"/>
  <c r="M4" i="5" s="1"/>
  <c r="L6" i="5"/>
  <c r="M6" i="5" s="1"/>
  <c r="L8" i="5"/>
  <c r="M8" i="5" s="1"/>
  <c r="L10" i="5"/>
  <c r="M10" i="5" s="1"/>
  <c r="L12" i="5"/>
  <c r="M12" i="5" s="1"/>
  <c r="L14" i="5"/>
  <c r="M14" i="5" s="1"/>
  <c r="L4" i="4"/>
  <c r="M4" i="4" s="1"/>
  <c r="L20" i="4"/>
  <c r="M20" i="4" s="1"/>
  <c r="L13" i="4"/>
  <c r="M13" i="4" s="1"/>
  <c r="L28" i="4"/>
  <c r="M28" i="4" s="1"/>
  <c r="L37" i="4"/>
  <c r="M37" i="4" s="1"/>
  <c r="L41" i="4"/>
  <c r="M41" i="4" s="1"/>
  <c r="L44" i="4" l="1"/>
  <c r="M44" i="4" s="1"/>
  <c r="L32" i="4"/>
  <c r="M32" i="4" s="1"/>
  <c r="L22" i="4"/>
  <c r="M22" i="4" s="1"/>
  <c r="L5" i="4"/>
  <c r="M5" i="4" s="1"/>
  <c r="L12" i="4"/>
  <c r="M12" i="4" s="1"/>
  <c r="L45" i="4"/>
  <c r="M45" i="4" s="1"/>
  <c r="L34" i="4"/>
  <c r="M34" i="4" s="1"/>
  <c r="L40" i="4"/>
  <c r="M40" i="4" s="1"/>
  <c r="L35" i="4"/>
  <c r="M35" i="4" s="1"/>
  <c r="L30" i="4"/>
  <c r="M30" i="4" s="1"/>
  <c r="L25" i="4"/>
  <c r="M25" i="4" s="1"/>
  <c r="L17" i="4"/>
  <c r="M17" i="4" s="1"/>
  <c r="L9" i="4"/>
  <c r="M9" i="4" s="1"/>
  <c r="L24" i="4"/>
  <c r="M24" i="4" s="1"/>
  <c r="L16" i="4"/>
  <c r="M16" i="4" s="1"/>
  <c r="L8" i="4"/>
  <c r="M8" i="4" s="1"/>
  <c r="L43" i="4"/>
  <c r="M43" i="4" s="1"/>
  <c r="L39" i="4"/>
  <c r="M39" i="4" s="1"/>
  <c r="L46" i="4"/>
  <c r="M46" i="4" s="1"/>
  <c r="L42" i="4"/>
  <c r="M42" i="4" s="1"/>
  <c r="L38" i="4"/>
  <c r="M38" i="4" s="1"/>
  <c r="L36" i="4"/>
  <c r="M36" i="4" s="1"/>
  <c r="L33" i="4"/>
  <c r="M33" i="4" s="1"/>
  <c r="L31" i="4"/>
  <c r="M31" i="4" s="1"/>
  <c r="L29" i="4"/>
  <c r="M29" i="4" s="1"/>
  <c r="L26" i="4"/>
  <c r="M26" i="4" s="1"/>
  <c r="L23" i="4"/>
  <c r="M23" i="4" s="1"/>
  <c r="L19" i="4"/>
  <c r="M19" i="4" s="1"/>
  <c r="L15" i="4"/>
  <c r="M15" i="4" s="1"/>
  <c r="L11" i="4"/>
  <c r="M11" i="4" s="1"/>
  <c r="L7" i="4"/>
  <c r="M7" i="4" s="1"/>
  <c r="L27" i="4"/>
  <c r="M27" i="4" s="1"/>
  <c r="L21" i="4"/>
  <c r="M21" i="4" s="1"/>
  <c r="L18" i="4"/>
  <c r="M18" i="4" s="1"/>
  <c r="L14" i="4"/>
  <c r="M14" i="4" s="1"/>
  <c r="L10" i="4"/>
  <c r="M10" i="4" s="1"/>
  <c r="M31" i="5"/>
  <c r="N14" i="5" s="1"/>
  <c r="G50" i="4"/>
  <c r="H50" i="4" s="1"/>
  <c r="F35" i="5"/>
  <c r="G35" i="5"/>
  <c r="H35" i="5" s="1"/>
  <c r="N15" i="5" l="1"/>
  <c r="N23" i="5"/>
  <c r="N7" i="5"/>
  <c r="N19" i="5"/>
  <c r="N27" i="5"/>
  <c r="F50" i="4"/>
  <c r="L50" i="4" s="1"/>
  <c r="N8" i="5"/>
  <c r="N5" i="5"/>
  <c r="N13" i="5"/>
  <c r="N18" i="5"/>
  <c r="N22" i="5"/>
  <c r="N26" i="5"/>
  <c r="N30" i="5"/>
  <c r="N10" i="5"/>
  <c r="N11" i="5"/>
  <c r="N17" i="5"/>
  <c r="N21" i="5"/>
  <c r="N25" i="5"/>
  <c r="N29" i="5"/>
  <c r="N4" i="5"/>
  <c r="N12" i="5"/>
  <c r="N9" i="5"/>
  <c r="N16" i="5"/>
  <c r="N20" i="5"/>
  <c r="N24" i="5"/>
  <c r="N28" i="5"/>
  <c r="N6" i="5"/>
  <c r="L35" i="5"/>
  <c r="K35" i="5"/>
  <c r="I35" i="5"/>
  <c r="J35" i="5" s="1"/>
  <c r="K50" i="4"/>
  <c r="I50" i="4" l="1"/>
  <c r="J50" i="4" s="1"/>
  <c r="N31" i="5"/>
  <c r="E8" i="2"/>
  <c r="F8" i="2" s="1"/>
  <c r="E9" i="2"/>
  <c r="F9" i="2" s="1"/>
  <c r="E65" i="2"/>
  <c r="E66" i="2"/>
  <c r="E67" i="2"/>
  <c r="E68" i="2"/>
  <c r="E69" i="2"/>
  <c r="E70" i="2"/>
  <c r="E71" i="2"/>
  <c r="E72" i="2"/>
  <c r="E73" i="2"/>
  <c r="E64" i="2"/>
  <c r="N9" i="2"/>
  <c r="N8" i="2"/>
  <c r="O8" i="2" s="1"/>
  <c r="B54" i="2"/>
  <c r="K54" i="2"/>
  <c r="C72" i="2"/>
  <c r="C71" i="2"/>
  <c r="C70" i="2"/>
  <c r="C69" i="2"/>
  <c r="C68" i="2"/>
  <c r="C73" i="2"/>
  <c r="C67" i="2"/>
  <c r="C66" i="2"/>
  <c r="C65" i="2"/>
  <c r="C64" i="2"/>
  <c r="L9" i="2"/>
  <c r="L8" i="2"/>
  <c r="C9" i="2"/>
  <c r="C8" i="2"/>
  <c r="O9" i="2" l="1"/>
  <c r="L54" i="2"/>
  <c r="F68" i="2"/>
  <c r="F69" i="2"/>
  <c r="F70" i="2"/>
  <c r="F71" i="2"/>
  <c r="F72" i="2"/>
  <c r="F73" i="2"/>
  <c r="F64" i="2"/>
  <c r="F65" i="2"/>
  <c r="F66" i="2"/>
  <c r="F67" i="2"/>
  <c r="M54" i="2" l="1"/>
  <c r="C54" i="2"/>
  <c r="D54" i="2" l="1"/>
  <c r="B57" i="2" s="1"/>
  <c r="P9" i="2" l="1"/>
  <c r="P11" i="2"/>
  <c r="P13" i="2"/>
  <c r="P15" i="2"/>
  <c r="P17" i="2"/>
  <c r="P19" i="2"/>
  <c r="P21" i="2"/>
  <c r="P23" i="2"/>
  <c r="P25" i="2"/>
  <c r="P27" i="2"/>
  <c r="P29" i="2"/>
  <c r="P31" i="2"/>
  <c r="P33" i="2"/>
  <c r="P8" i="2"/>
  <c r="G10" i="2"/>
  <c r="G12" i="2"/>
  <c r="G14" i="2"/>
  <c r="G16" i="2"/>
  <c r="G18" i="2"/>
  <c r="G20" i="2"/>
  <c r="G22" i="2"/>
  <c r="G24" i="2"/>
  <c r="G26" i="2"/>
  <c r="G28" i="2"/>
  <c r="G30" i="2"/>
  <c r="G32" i="2"/>
  <c r="G34" i="2"/>
  <c r="G36" i="2"/>
  <c r="G38" i="2"/>
  <c r="G40" i="2"/>
  <c r="G42" i="2"/>
  <c r="G44" i="2"/>
  <c r="G46" i="2"/>
  <c r="G48" i="2"/>
  <c r="G50" i="2"/>
  <c r="G65" i="2"/>
  <c r="G67" i="2"/>
  <c r="G69" i="2"/>
  <c r="G71" i="2"/>
  <c r="G73" i="2"/>
  <c r="G75" i="2"/>
  <c r="G77" i="2"/>
  <c r="G79" i="2"/>
  <c r="G81" i="2"/>
  <c r="G83" i="2"/>
  <c r="G85" i="2"/>
  <c r="G87" i="2"/>
  <c r="G89" i="2"/>
  <c r="G91" i="2"/>
  <c r="G93" i="2"/>
  <c r="G95" i="2"/>
  <c r="G97" i="2"/>
  <c r="G99" i="2"/>
  <c r="G101" i="2"/>
  <c r="G103" i="2"/>
  <c r="G105" i="2"/>
  <c r="G107" i="2"/>
  <c r="G109" i="2"/>
  <c r="G111" i="2"/>
  <c r="G113" i="2"/>
  <c r="G115" i="2"/>
  <c r="G117" i="2"/>
  <c r="G119" i="2"/>
  <c r="G121" i="2"/>
  <c r="G123" i="2"/>
  <c r="G125" i="2"/>
  <c r="G127" i="2"/>
  <c r="G129" i="2"/>
  <c r="G131" i="2"/>
  <c r="G133" i="2"/>
  <c r="P10" i="2"/>
  <c r="P12" i="2"/>
  <c r="P14" i="2"/>
  <c r="P16" i="2"/>
  <c r="P18" i="2"/>
  <c r="P20" i="2"/>
  <c r="P22" i="2"/>
  <c r="P24" i="2"/>
  <c r="P26" i="2"/>
  <c r="P28" i="2"/>
  <c r="P30" i="2"/>
  <c r="P32" i="2"/>
  <c r="P34" i="2"/>
  <c r="G9" i="2"/>
  <c r="G11" i="2"/>
  <c r="G15" i="2"/>
  <c r="G19" i="2"/>
  <c r="G23" i="2"/>
  <c r="G27" i="2"/>
  <c r="G31" i="2"/>
  <c r="G35" i="2"/>
  <c r="G39" i="2"/>
  <c r="G43" i="2"/>
  <c r="G47" i="2"/>
  <c r="G8" i="2"/>
  <c r="G68" i="2"/>
  <c r="G72" i="2"/>
  <c r="G76" i="2"/>
  <c r="G80" i="2"/>
  <c r="G84" i="2"/>
  <c r="G88" i="2"/>
  <c r="G92" i="2"/>
  <c r="G96" i="2"/>
  <c r="G100" i="2"/>
  <c r="G104" i="2"/>
  <c r="G108" i="2"/>
  <c r="G112" i="2"/>
  <c r="G116" i="2"/>
  <c r="G120" i="2"/>
  <c r="G124" i="2"/>
  <c r="G128" i="2"/>
  <c r="G132" i="2"/>
  <c r="G13" i="2"/>
  <c r="G17" i="2"/>
  <c r="G21" i="2"/>
  <c r="G25" i="2"/>
  <c r="G29" i="2"/>
  <c r="G33" i="2"/>
  <c r="G37" i="2"/>
  <c r="G41" i="2"/>
  <c r="G45" i="2"/>
  <c r="G49" i="2"/>
  <c r="G66" i="2"/>
  <c r="G70" i="2"/>
  <c r="G74" i="2"/>
  <c r="G78" i="2"/>
  <c r="G82" i="2"/>
  <c r="G86" i="2"/>
  <c r="G90" i="2"/>
  <c r="G94" i="2"/>
  <c r="G98" i="2"/>
  <c r="G102" i="2"/>
  <c r="G106" i="2"/>
  <c r="G110" i="2"/>
  <c r="G114" i="2"/>
  <c r="G118" i="2"/>
  <c r="G122" i="2"/>
  <c r="G126" i="2"/>
  <c r="G130" i="2"/>
  <c r="G64" i="2"/>
  <c r="H66" i="2"/>
  <c r="H67" i="2" l="1"/>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68" i="2"/>
  <c r="Q10" i="2"/>
  <c r="Q11" i="2"/>
  <c r="Q12" i="2"/>
  <c r="Q13" i="2"/>
  <c r="Q14" i="2"/>
  <c r="Q15" i="2"/>
  <c r="Q16" i="2"/>
  <c r="Q17" i="2"/>
  <c r="Q18" i="2"/>
  <c r="Q19" i="2"/>
  <c r="Q20" i="2"/>
  <c r="Q21" i="2"/>
  <c r="Q22" i="2"/>
  <c r="Q23" i="2"/>
  <c r="Q24" i="2"/>
  <c r="Q25" i="2"/>
  <c r="Q26" i="2"/>
  <c r="Q27" i="2"/>
  <c r="Q28" i="2"/>
  <c r="Q29" i="2"/>
  <c r="Q30" i="2"/>
  <c r="Q31" i="2"/>
  <c r="Q32" i="2"/>
  <c r="Q33" i="2"/>
  <c r="Q34" i="2"/>
  <c r="H71" i="2"/>
  <c r="H72" i="2"/>
  <c r="H50"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8" i="2"/>
  <c r="H9" i="2"/>
  <c r="H65" i="2"/>
  <c r="H69" i="2"/>
  <c r="Q8" i="2"/>
  <c r="Q9" i="2"/>
  <c r="H73" i="2"/>
  <c r="H70" i="2"/>
  <c r="H64" i="2"/>
  <c r="E57" i="2" l="1"/>
  <c r="D57" i="2"/>
  <c r="C57" i="2"/>
  <c r="F57" i="2" l="1"/>
  <c r="G57" i="2" l="1"/>
  <c r="H57" i="2" s="1"/>
</calcChain>
</file>

<file path=xl/sharedStrings.xml><?xml version="1.0" encoding="utf-8"?>
<sst xmlns="http://schemas.openxmlformats.org/spreadsheetml/2006/main" count="138" uniqueCount="67">
  <si>
    <t>g</t>
  </si>
  <si>
    <t>variance de g</t>
  </si>
  <si>
    <t>poids (P)</t>
  </si>
  <si>
    <t>variance* de g</t>
  </si>
  <si>
    <t>poids*(P*)</t>
  </si>
  <si>
    <t>Valeur p</t>
  </si>
  <si>
    <t>k</t>
  </si>
  <si>
    <t>Q</t>
  </si>
  <si>
    <t>C</t>
  </si>
  <si>
    <t>g²</t>
  </si>
  <si>
    <t>P²</t>
  </si>
  <si>
    <t>ddl</t>
  </si>
  <si>
    <t>T²intra</t>
  </si>
  <si>
    <t>Q*</t>
  </si>
  <si>
    <t>Q*intra</t>
  </si>
  <si>
    <t>Q*inter</t>
  </si>
  <si>
    <t>Toutes les études</t>
  </si>
  <si>
    <t>N</t>
  </si>
  <si>
    <t>na</t>
  </si>
  <si>
    <t>nb</t>
  </si>
  <si>
    <t xml:space="preserve">facteur correctif w </t>
  </si>
  <si>
    <t>erreur standardde  g (sg)</t>
  </si>
  <si>
    <t>poids (W)</t>
  </si>
  <si>
    <t>W²</t>
  </si>
  <si>
    <t>poids*(W*)</t>
  </si>
  <si>
    <t>* : effets aléatoires</t>
  </si>
  <si>
    <t>df</t>
  </si>
  <si>
    <t>T²</t>
  </si>
  <si>
    <t>Borne inférieure</t>
  </si>
  <si>
    <t>Borne supérieure</t>
  </si>
  <si>
    <t>Slavin</t>
  </si>
  <si>
    <t>poids relatif</t>
  </si>
  <si>
    <t>Q*A</t>
  </si>
  <si>
    <t>Q*B</t>
  </si>
  <si>
    <t>Elementary (groupe A)</t>
  </si>
  <si>
    <t>Secondary (groupe B)</t>
  </si>
  <si>
    <t>M*</t>
  </si>
  <si>
    <t>variance de M*</t>
  </si>
  <si>
    <t>Erreur standard de M* (sM*)</t>
  </si>
  <si>
    <t>M*/sM*</t>
  </si>
  <si>
    <t>Z*diff</t>
  </si>
  <si>
    <t>valeur-p</t>
  </si>
  <si>
    <t>Exemple 11</t>
  </si>
  <si>
    <t>Analyse de sous-groupes d'études, méthode 2 (chapitre 10)</t>
  </si>
  <si>
    <t>Analyse de sous-groupes d'études, méthode 1 (chapitre 10)</t>
  </si>
  <si>
    <t>Les données sont fournies par SLAVIN (tableau 11, p.39)</t>
  </si>
  <si>
    <t>Analyse de sous-groupes d'études, méthode 3 (chapitre 10)</t>
  </si>
  <si>
    <t>SLAVIN</t>
  </si>
  <si>
    <t>Méthode non utilisée par SLAVIN (calculs équivalents à la méthode 3)</t>
  </si>
  <si>
    <t>Modèles des effets aléatoires</t>
  </si>
  <si>
    <t>Sommes</t>
  </si>
  <si>
    <t>Calcul de la taille d'effet globale du sous groupe "Elementary" (chapitre 10)</t>
  </si>
  <si>
    <t>Calcul de la taille d'effet globale du sous groupe "Secondary" (chapitre 10)</t>
  </si>
  <si>
    <t>Chapitre 10</t>
  </si>
  <si>
    <t>Une méta-analyse publiée en 2011 par Robert SLAVIN utilise les données de plusieurs études qui ont comme objectif d'analyser l'utilisation par les élèves d'applications informatiques déployées sur ordinateurs. Plusieurs analyses de sous-groupes ont été menées, nous nous intéresserons ici à celle partageant les études par niveau scolaire des élèves : groupe A, élèves en élémentaire, groupe B, élèves au secondaire. Les données concernent 43 études pour le groupe A et 27 études pour le groupe B. Les tailles d’effet et les tailles totales d’échantillon sont extraites de la liste des études publiée par les auteurs. Elles sont incomplètes à deux niveaux : le nombre d’études annoncé est de 74, mais il manque deux études ; pour deux études supplémentaires, la taille totale de l’échantillon (nombre d’élèves) n’est pas donnée. Enfin, cette taille totale ne permet pas de recalculer la variance de la taille d’effet avec exactitude, cette dernière requérant d’avoir la taille du groupe traitement et la taille du groupe contrôle. La taille totale a été divisée par deux pour obtenir une valeur approchée de la taille de ces groupes (la variance ainsi calculée est la variance minimale, ce qui est favorable aux résultats). Les calculs ont donc été menés ici avec 4 études en moins par rapport au nombre annoncé par SLAVIN.</t>
  </si>
  <si>
    <t>Elementary</t>
  </si>
  <si>
    <t>Calcul d'une taille d'effet globale, de sa variance et de l'intervalle de confiance pour le groupe A</t>
  </si>
  <si>
    <t>Secondary</t>
  </si>
  <si>
    <t>Calcul d'une taille d'effet globale, de sa variance et de l'intervalle de confiance pour le groupe B</t>
  </si>
  <si>
    <t>Méthode 1</t>
  </si>
  <si>
    <t>Méthode 2</t>
  </si>
  <si>
    <t>Méthode 3</t>
  </si>
  <si>
    <t>Méthode 1 pour l'analyse de sous-groupes d'études</t>
  </si>
  <si>
    <t>Méthode 2 pour l'analyse de sous-groupes d'études</t>
  </si>
  <si>
    <t>Méthode 3 pour l'analyse de sous-groupes d'études</t>
  </si>
  <si>
    <t>L'objectif ici était d'utiliser les données de chaque études (SLAVIN, tableau 11 p.39) pour mettre en œuvre la méthode 2. Les données manquantes n'ont pas permis de retrouver les résultats de SLAVIN. C'est la méthode utilisée par SLAVIN.</t>
  </si>
  <si>
    <t>Remarque : cette méthode n'est pas celle mise en œuvre par SLAVIN, mais est équivalente car Q = Q* (méthode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</si>
</sst>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6"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7030A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06">
    <xf numFmtId="0" fontId="0" fillId="0" borderId="0" xfId="0"/>
    <xf numFmtId="0" fontId="0" fillId="0" borderId="0" xfId="0" applyAlignment="1">
      <alignment horizontal="center"/>
    </xf>
    <xf numFmtId="0" fontId="0" fillId="0" borderId="0" xfId="0" applyAlignment="1">
      <alignment wrapText="1"/>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vertical="center" wrapText="1"/>
    </xf>
    <xf numFmtId="164" fontId="0" fillId="0" borderId="0" xfId="0" applyNumberFormat="1" applyAlignment="1">
      <alignment horizontal="center"/>
    </xf>
    <xf numFmtId="164" fontId="0" fillId="0" borderId="1" xfId="0" applyNumberFormat="1" applyBorder="1" applyAlignment="1">
      <alignment horizontal="center" vertical="center"/>
    </xf>
    <xf numFmtId="0" fontId="2" fillId="0" borderId="0" xfId="0" applyFont="1" applyAlignment="1">
      <alignment horizontal="center" wrapText="1"/>
    </xf>
    <xf numFmtId="0" fontId="3" fillId="0" borderId="1" xfId="0" applyFont="1" applyBorder="1"/>
    <xf numFmtId="164" fontId="3" fillId="2" borderId="0" xfId="0" applyNumberFormat="1" applyFont="1" applyFill="1" applyAlignment="1">
      <alignment horizontal="center"/>
    </xf>
    <xf numFmtId="164" fontId="3" fillId="0" borderId="1" xfId="0" applyNumberFormat="1" applyFont="1" applyBorder="1" applyAlignment="1">
      <alignment horizontal="center"/>
    </xf>
    <xf numFmtId="164" fontId="3" fillId="0" borderId="1" xfId="0" applyNumberFormat="1" applyFont="1" applyBorder="1"/>
    <xf numFmtId="164" fontId="3" fillId="2" borderId="2" xfId="0" applyNumberFormat="1" applyFont="1" applyFill="1" applyBorder="1" applyAlignment="1">
      <alignment horizontal="center"/>
    </xf>
    <xf numFmtId="164" fontId="1" fillId="0" borderId="1" xfId="0" applyNumberFormat="1" applyFont="1" applyBorder="1" applyAlignment="1">
      <alignment horizontal="center"/>
    </xf>
    <xf numFmtId="164" fontId="0" fillId="0" borderId="0" xfId="0" applyNumberForma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4" fontId="0" fillId="0" borderId="0" xfId="0" applyNumberFormat="1" applyBorder="1" applyAlignment="1">
      <alignment horizontal="center"/>
    </xf>
    <xf numFmtId="164" fontId="0" fillId="0" borderId="0" xfId="0" applyNumberFormat="1" applyBorder="1"/>
    <xf numFmtId="165" fontId="3" fillId="0" borderId="1" xfId="0" applyNumberFormat="1" applyFont="1" applyBorder="1"/>
    <xf numFmtId="0" fontId="1" fillId="0" borderId="1" xfId="0" applyFont="1" applyBorder="1"/>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0" xfId="0" applyBorder="1"/>
    <xf numFmtId="164" fontId="1" fillId="0" borderId="0" xfId="0" applyNumberFormat="1" applyFont="1" applyBorder="1" applyAlignment="1">
      <alignment horizontal="center"/>
    </xf>
    <xf numFmtId="164" fontId="3" fillId="0" borderId="0" xfId="0" applyNumberFormat="1" applyFont="1" applyBorder="1" applyAlignment="1">
      <alignment horizontal="center"/>
    </xf>
    <xf numFmtId="0" fontId="0" fillId="0" borderId="0" xfId="0" applyBorder="1" applyAlignment="1">
      <alignment horizontal="center"/>
    </xf>
    <xf numFmtId="0" fontId="4" fillId="0" borderId="0" xfId="0" applyFont="1" applyBorder="1" applyAlignment="1"/>
    <xf numFmtId="0" fontId="2" fillId="0" borderId="3" xfId="0" applyFont="1" applyFill="1" applyBorder="1" applyAlignment="1">
      <alignment horizontal="center" vertical="center" wrapText="1"/>
    </xf>
    <xf numFmtId="164" fontId="3" fillId="0" borderId="1" xfId="0" applyNumberFormat="1" applyFont="1" applyFill="1" applyBorder="1" applyAlignment="1">
      <alignment horizontal="center"/>
    </xf>
    <xf numFmtId="0" fontId="2" fillId="3" borderId="3" xfId="0" applyFont="1" applyFill="1" applyBorder="1" applyAlignment="1">
      <alignment horizontal="center" vertical="center" wrapText="1"/>
    </xf>
    <xf numFmtId="164" fontId="3" fillId="3" borderId="1" xfId="0" applyNumberFormat="1" applyFont="1" applyFill="1" applyBorder="1" applyAlignment="1">
      <alignment horizontal="center"/>
    </xf>
    <xf numFmtId="0" fontId="0" fillId="3" borderId="0" xfId="0" applyFill="1" applyAlignment="1">
      <alignment horizontal="center"/>
    </xf>
    <xf numFmtId="0" fontId="1" fillId="0" borderId="0" xfId="0" applyFont="1" applyAlignment="1">
      <alignment horizontal="center" wrapText="1"/>
    </xf>
    <xf numFmtId="0" fontId="1" fillId="0" borderId="4" xfId="0" applyFont="1" applyBorder="1" applyAlignment="1">
      <alignment horizontal="center" vertical="center" wrapText="1"/>
    </xf>
    <xf numFmtId="0" fontId="1" fillId="0" borderId="1" xfId="0" applyFont="1" applyBorder="1" applyAlignment="1">
      <alignment horizontal="center" wrapText="1"/>
    </xf>
    <xf numFmtId="165" fontId="0" fillId="0" borderId="1" xfId="0" applyNumberFormat="1" applyBorder="1" applyAlignment="1">
      <alignment horizontal="center"/>
    </xf>
    <xf numFmtId="165" fontId="0" fillId="0" borderId="1" xfId="0" applyNumberFormat="1" applyBorder="1"/>
    <xf numFmtId="0" fontId="0" fillId="0" borderId="1" xfId="0" applyBorder="1"/>
    <xf numFmtId="0" fontId="0" fillId="0" borderId="3" xfId="0" applyBorder="1" applyAlignment="1">
      <alignment horizontal="center"/>
    </xf>
    <xf numFmtId="165" fontId="0" fillId="0" borderId="3" xfId="0" applyNumberFormat="1" applyBorder="1" applyAlignment="1">
      <alignment horizontal="center"/>
    </xf>
    <xf numFmtId="0" fontId="0" fillId="0" borderId="0" xfId="0" applyAlignment="1">
      <alignment horizontal="left"/>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0" borderId="0" xfId="0" applyNumberFormat="1" applyAlignment="1">
      <alignment horizontal="center" vertical="center"/>
    </xf>
    <xf numFmtId="164" fontId="0" fillId="0" borderId="2" xfId="0" applyNumberFormat="1" applyBorder="1" applyAlignment="1">
      <alignment horizontal="center"/>
    </xf>
    <xf numFmtId="0" fontId="1" fillId="4" borderId="1" xfId="0" applyFont="1" applyFill="1" applyBorder="1" applyAlignment="1">
      <alignment horizontal="center"/>
    </xf>
    <xf numFmtId="0" fontId="1" fillId="4" borderId="1" xfId="0" applyFont="1" applyFill="1" applyBorder="1"/>
    <xf numFmtId="164" fontId="1" fillId="4" borderId="1" xfId="0" applyNumberFormat="1" applyFont="1" applyFill="1" applyBorder="1" applyAlignment="1">
      <alignment horizontal="center"/>
    </xf>
    <xf numFmtId="164" fontId="1" fillId="4" borderId="1" xfId="0" applyNumberFormat="1" applyFont="1" applyFill="1" applyBorder="1"/>
    <xf numFmtId="164" fontId="1" fillId="4" borderId="1" xfId="0" applyNumberFormat="1" applyFont="1" applyFill="1" applyBorder="1" applyAlignment="1">
      <alignment horizontal="center" vertical="center"/>
    </xf>
    <xf numFmtId="164" fontId="3" fillId="0" borderId="0" xfId="0" applyNumberFormat="1" applyFont="1" applyFill="1" applyBorder="1" applyAlignment="1">
      <alignment horizontal="center"/>
    </xf>
    <xf numFmtId="164" fontId="3" fillId="0" borderId="0" xfId="0" applyNumberFormat="1" applyFont="1" applyFill="1" applyBorder="1"/>
    <xf numFmtId="165" fontId="3" fillId="0" borderId="0" xfId="0" applyNumberFormat="1" applyFont="1" applyFill="1" applyBorder="1"/>
    <xf numFmtId="0" fontId="1" fillId="0" borderId="0" xfId="0" applyFont="1" applyBorder="1"/>
    <xf numFmtId="164" fontId="1" fillId="0" borderId="0" xfId="0" applyNumberFormat="1" applyFont="1" applyFill="1" applyBorder="1" applyAlignment="1">
      <alignment horizontal="center" vertical="center"/>
    </xf>
    <xf numFmtId="0" fontId="3" fillId="0" borderId="0" xfId="0" applyFont="1" applyBorder="1"/>
    <xf numFmtId="164" fontId="3" fillId="0" borderId="0" xfId="0" applyNumberFormat="1" applyFont="1" applyBorder="1"/>
    <xf numFmtId="165" fontId="3" fillId="0" borderId="0" xfId="0" applyNumberFormat="1" applyFont="1" applyBorder="1"/>
    <xf numFmtId="0" fontId="0" fillId="0" borderId="0" xfId="0" applyFill="1" applyAlignment="1">
      <alignment horizontal="center"/>
    </xf>
    <xf numFmtId="0" fontId="3" fillId="0" borderId="0" xfId="0" applyFont="1" applyFill="1" applyBorder="1"/>
    <xf numFmtId="0" fontId="4" fillId="0" borderId="1" xfId="0" applyFont="1" applyBorder="1" applyAlignment="1"/>
    <xf numFmtId="0" fontId="1" fillId="4" borderId="6" xfId="0" applyFont="1" applyFill="1" applyBorder="1" applyAlignment="1">
      <alignment horizontal="center"/>
    </xf>
    <xf numFmtId="0" fontId="4" fillId="0" borderId="6" xfId="0" applyFont="1" applyBorder="1" applyAlignment="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4" borderId="4" xfId="0" applyFont="1" applyFill="1" applyBorder="1" applyAlignment="1">
      <alignment horizontal="center" vertical="center" wrapText="1"/>
    </xf>
    <xf numFmtId="0" fontId="0" fillId="4" borderId="1" xfId="0" applyFill="1" applyBorder="1" applyAlignment="1">
      <alignment horizontal="center" vertical="center" wrapText="1"/>
    </xf>
    <xf numFmtId="165" fontId="0" fillId="4" borderId="0" xfId="0" applyNumberFormat="1" applyFill="1" applyAlignment="1">
      <alignment horizontal="center"/>
    </xf>
    <xf numFmtId="165" fontId="0" fillId="4" borderId="2" xfId="0" applyNumberFormat="1"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2" fillId="4" borderId="3" xfId="0" applyFont="1" applyFill="1" applyBorder="1" applyAlignment="1">
      <alignment horizontal="center" vertical="center" wrapText="1"/>
    </xf>
    <xf numFmtId="164" fontId="3" fillId="4" borderId="0" xfId="0" applyNumberFormat="1" applyFont="1" applyFill="1" applyAlignment="1">
      <alignment horizontal="center"/>
    </xf>
    <xf numFmtId="164" fontId="3" fillId="4" borderId="2" xfId="0" applyNumberFormat="1" applyFont="1" applyFill="1" applyBorder="1" applyAlignment="1">
      <alignment horizontal="center"/>
    </xf>
    <xf numFmtId="0" fontId="0" fillId="4" borderId="0" xfId="0" applyFill="1" applyAlignment="1">
      <alignment horizontal="center"/>
    </xf>
    <xf numFmtId="164" fontId="3" fillId="4" borderId="1" xfId="0" applyNumberFormat="1" applyFont="1" applyFill="1" applyBorder="1" applyAlignment="1">
      <alignment horizontal="center"/>
    </xf>
    <xf numFmtId="0" fontId="0" fillId="0" borderId="2" xfId="0" applyBorder="1"/>
    <xf numFmtId="2" fontId="0" fillId="4" borderId="1" xfId="0" applyNumberFormat="1" applyFont="1" applyFill="1" applyBorder="1" applyAlignment="1">
      <alignment horizontal="center"/>
    </xf>
    <xf numFmtId="164" fontId="0" fillId="4" borderId="1" xfId="0" applyNumberFormat="1" applyFont="1" applyFill="1" applyBorder="1" applyAlignment="1">
      <alignment horizontal="center"/>
    </xf>
    <xf numFmtId="0" fontId="0" fillId="4" borderId="1" xfId="0" applyFont="1" applyFill="1" applyBorder="1" applyAlignment="1">
      <alignment horizontal="center"/>
    </xf>
    <xf numFmtId="0" fontId="1" fillId="5" borderId="1" xfId="0" applyFont="1" applyFill="1" applyBorder="1" applyAlignment="1">
      <alignment horizontal="center" wrapText="1"/>
    </xf>
    <xf numFmtId="2" fontId="0" fillId="0" borderId="4" xfId="0" applyNumberFormat="1" applyBorder="1" applyAlignment="1">
      <alignment horizontal="center"/>
    </xf>
    <xf numFmtId="2" fontId="0" fillId="0" borderId="4" xfId="0" applyNumberFormat="1" applyBorder="1"/>
    <xf numFmtId="2" fontId="0" fillId="0" borderId="4" xfId="0" applyNumberFormat="1" applyBorder="1" applyAlignment="1">
      <alignment horizontal="center" vertical="center"/>
    </xf>
    <xf numFmtId="164" fontId="0" fillId="0" borderId="4" xfId="0" applyNumberFormat="1" applyBorder="1"/>
    <xf numFmtId="164" fontId="0" fillId="0" borderId="4" xfId="0" applyNumberFormat="1" applyBorder="1" applyAlignment="1">
      <alignment horizontal="center" vertical="center"/>
    </xf>
    <xf numFmtId="2" fontId="1" fillId="4" borderId="1" xfId="0" applyNumberFormat="1" applyFont="1" applyFill="1" applyBorder="1" applyAlignment="1">
      <alignment horizontal="center"/>
    </xf>
    <xf numFmtId="2" fontId="1" fillId="4" borderId="1" xfId="0" applyNumberFormat="1" applyFont="1" applyFill="1" applyBorder="1"/>
    <xf numFmtId="0" fontId="1"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0" fillId="0" borderId="0" xfId="0" applyAlignment="1">
      <alignment horizontal="left" vertical="top" wrapText="1"/>
    </xf>
    <xf numFmtId="0" fontId="1" fillId="0" borderId="0" xfId="0" applyFont="1"/>
    <xf numFmtId="0" fontId="1" fillId="0" borderId="0" xfId="0" applyFont="1" applyAlignment="1"/>
    <xf numFmtId="0" fontId="0" fillId="0" borderId="1" xfId="0" applyBorder="1" applyAlignment="1">
      <alignment horizontal="center" wrapText="1"/>
    </xf>
    <xf numFmtId="0" fontId="1" fillId="0" borderId="1" xfId="0" applyFont="1" applyFill="1" applyBorder="1"/>
    <xf numFmtId="0" fontId="1" fillId="0" borderId="1" xfId="0" applyFont="1" applyBorder="1" applyAlignment="1">
      <alignment vertical="center"/>
    </xf>
    <xf numFmtId="0" fontId="5" fillId="0" borderId="0" xfId="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B290-0F5E-4E74-8FBC-D9E98EA5CF2D}">
  <dimension ref="A1:M16"/>
  <sheetViews>
    <sheetView tabSelected="1" workbookViewId="0">
      <selection activeCell="I19" sqref="I19"/>
    </sheetView>
  </sheetViews>
  <sheetFormatPr baseColWidth="10" defaultRowHeight="15" x14ac:dyDescent="0.25"/>
  <sheetData>
    <row r="1" spans="1:13" x14ac:dyDescent="0.25">
      <c r="A1" s="100" t="s">
        <v>42</v>
      </c>
      <c r="C1" t="s">
        <v>53</v>
      </c>
    </row>
    <row r="3" spans="1:13" x14ac:dyDescent="0.25">
      <c r="A3" s="99" t="s">
        <v>54</v>
      </c>
      <c r="B3" s="99"/>
      <c r="C3" s="99"/>
      <c r="D3" s="99"/>
      <c r="E3" s="99"/>
      <c r="F3" s="99"/>
      <c r="G3" s="99"/>
      <c r="H3" s="99"/>
      <c r="I3" s="99"/>
      <c r="J3" s="99"/>
      <c r="K3" s="99"/>
      <c r="L3" s="99"/>
      <c r="M3" s="99"/>
    </row>
    <row r="4" spans="1:13" x14ac:dyDescent="0.25">
      <c r="A4" s="99"/>
      <c r="B4" s="99"/>
      <c r="C4" s="99"/>
      <c r="D4" s="99"/>
      <c r="E4" s="99"/>
      <c r="F4" s="99"/>
      <c r="G4" s="99"/>
      <c r="H4" s="99"/>
      <c r="I4" s="99"/>
      <c r="J4" s="99"/>
      <c r="K4" s="99"/>
      <c r="L4" s="99"/>
      <c r="M4" s="99"/>
    </row>
    <row r="5" spans="1:13" x14ac:dyDescent="0.25">
      <c r="A5" s="99"/>
      <c r="B5" s="99"/>
      <c r="C5" s="99"/>
      <c r="D5" s="99"/>
      <c r="E5" s="99"/>
      <c r="F5" s="99"/>
      <c r="G5" s="99"/>
      <c r="H5" s="99"/>
      <c r="I5" s="99"/>
      <c r="J5" s="99"/>
      <c r="K5" s="99"/>
      <c r="L5" s="99"/>
      <c r="M5" s="99"/>
    </row>
    <row r="6" spans="1:13" x14ac:dyDescent="0.25">
      <c r="A6" s="99"/>
      <c r="B6" s="99"/>
      <c r="C6" s="99"/>
      <c r="D6" s="99"/>
      <c r="E6" s="99"/>
      <c r="F6" s="99"/>
      <c r="G6" s="99"/>
      <c r="H6" s="99"/>
      <c r="I6" s="99"/>
      <c r="J6" s="99"/>
      <c r="K6" s="99"/>
      <c r="L6" s="99"/>
      <c r="M6" s="99"/>
    </row>
    <row r="7" spans="1:13" x14ac:dyDescent="0.25">
      <c r="A7" s="99"/>
      <c r="B7" s="99"/>
      <c r="C7" s="99"/>
      <c r="D7" s="99"/>
      <c r="E7" s="99"/>
      <c r="F7" s="99"/>
      <c r="G7" s="99"/>
      <c r="H7" s="99"/>
      <c r="I7" s="99"/>
      <c r="J7" s="99"/>
      <c r="K7" s="99"/>
      <c r="L7" s="99"/>
      <c r="M7" s="99"/>
    </row>
    <row r="8" spans="1:13" x14ac:dyDescent="0.25">
      <c r="A8" s="99"/>
      <c r="B8" s="99"/>
      <c r="C8" s="99"/>
      <c r="D8" s="99"/>
      <c r="E8" s="99"/>
      <c r="F8" s="99"/>
      <c r="G8" s="99"/>
      <c r="H8" s="99"/>
      <c r="I8" s="99"/>
      <c r="J8" s="99"/>
      <c r="K8" s="99"/>
      <c r="L8" s="99"/>
      <c r="M8" s="99"/>
    </row>
    <row r="9" spans="1:13" x14ac:dyDescent="0.25">
      <c r="A9" s="99"/>
      <c r="B9" s="99"/>
      <c r="C9" s="99"/>
      <c r="D9" s="99"/>
      <c r="E9" s="99"/>
      <c r="F9" s="99"/>
      <c r="G9" s="99"/>
      <c r="H9" s="99"/>
      <c r="I9" s="99"/>
      <c r="J9" s="99"/>
      <c r="K9" s="99"/>
      <c r="L9" s="99"/>
      <c r="M9" s="99"/>
    </row>
    <row r="10" spans="1:13" x14ac:dyDescent="0.25">
      <c r="A10" s="99"/>
      <c r="B10" s="99"/>
      <c r="C10" s="99"/>
      <c r="D10" s="99"/>
      <c r="E10" s="99"/>
      <c r="F10" s="99"/>
      <c r="G10" s="99"/>
      <c r="H10" s="99"/>
      <c r="I10" s="99"/>
      <c r="J10" s="99"/>
      <c r="K10" s="99"/>
      <c r="L10" s="99"/>
      <c r="M10" s="99"/>
    </row>
    <row r="12" spans="1:13" x14ac:dyDescent="0.25">
      <c r="A12" s="105" t="s">
        <v>55</v>
      </c>
      <c r="B12" t="s">
        <v>56</v>
      </c>
    </row>
    <row r="13" spans="1:13" x14ac:dyDescent="0.25">
      <c r="A13" s="105" t="s">
        <v>57</v>
      </c>
      <c r="B13" t="s">
        <v>58</v>
      </c>
    </row>
    <row r="14" spans="1:13" x14ac:dyDescent="0.25">
      <c r="A14" s="105" t="s">
        <v>59</v>
      </c>
      <c r="B14" t="s">
        <v>62</v>
      </c>
    </row>
    <row r="15" spans="1:13" x14ac:dyDescent="0.25">
      <c r="A15" s="105" t="s">
        <v>60</v>
      </c>
      <c r="B15" t="s">
        <v>63</v>
      </c>
    </row>
    <row r="16" spans="1:13" x14ac:dyDescent="0.25">
      <c r="A16" s="105" t="s">
        <v>61</v>
      </c>
      <c r="B16" t="s">
        <v>64</v>
      </c>
    </row>
  </sheetData>
  <mergeCells count="1">
    <mergeCell ref="A3:M10"/>
  </mergeCells>
  <hyperlinks>
    <hyperlink ref="A12" location="Elementary!A1" display="Elementary" xr:uid="{F790B8E2-6A44-4323-9841-C527409614B4}"/>
    <hyperlink ref="A13" location="Secondary!A1" display="Secondary" xr:uid="{8C6968BD-C9AE-4B60-9EC8-B81B2AAF53C6}"/>
    <hyperlink ref="A14" location="'Méthode 1'!A1" display="Méthode 1" xr:uid="{8758BF6E-EA2B-4BAD-BE39-08660A0FF20D}"/>
    <hyperlink ref="A15" location="'Méthode 2'!A1" display="Méthode 2" xr:uid="{C946B5EC-1FAB-4701-ADB9-EE2565CB3B48}"/>
    <hyperlink ref="A16" location="'Méthode 3'!A1" display="Méthode 3" xr:uid="{32E9F1EE-1957-4A68-B7A5-AD30376F8C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D5E0-1B42-493D-BD7E-AF7E0EF5F931}">
  <dimension ref="A1:M51"/>
  <sheetViews>
    <sheetView topLeftCell="A34" zoomScale="80" zoomScaleNormal="80" workbookViewId="0">
      <selection activeCell="O17" sqref="O17"/>
    </sheetView>
  </sheetViews>
  <sheetFormatPr baseColWidth="10" defaultRowHeight="15" x14ac:dyDescent="0.25"/>
  <cols>
    <col min="1" max="1" width="9" customWidth="1"/>
    <col min="2" max="2" width="9.140625" style="1" customWidth="1"/>
    <col min="3" max="3" width="9.7109375" style="1" customWidth="1"/>
    <col min="4" max="4" width="10.42578125" style="1" customWidth="1"/>
    <col min="5" max="5" width="9.42578125" style="1" customWidth="1"/>
    <col min="6" max="6" width="9.140625" style="1" customWidth="1"/>
    <col min="7" max="7" width="12.42578125" customWidth="1"/>
    <col min="8" max="8" width="11" style="1" customWidth="1"/>
    <col min="9" max="9" width="11.140625" style="1" customWidth="1"/>
    <col min="11" max="11" width="14.5703125" customWidth="1"/>
    <col min="12" max="12" width="12.42578125" customWidth="1"/>
    <col min="13" max="13" width="9.28515625" customWidth="1"/>
  </cols>
  <sheetData>
    <row r="1" spans="1:13" x14ac:dyDescent="0.25">
      <c r="A1" s="100" t="s">
        <v>42</v>
      </c>
      <c r="C1" s="47" t="s">
        <v>51</v>
      </c>
    </row>
    <row r="3" spans="1:13" s="2" customFormat="1" ht="43.5" customHeight="1" x14ac:dyDescent="0.25">
      <c r="A3" s="39"/>
      <c r="B3" s="72" t="s">
        <v>17</v>
      </c>
      <c r="C3" s="40" t="s">
        <v>18</v>
      </c>
      <c r="D3" s="40" t="s">
        <v>19</v>
      </c>
      <c r="E3" s="72" t="s">
        <v>0</v>
      </c>
      <c r="F3" s="40" t="s">
        <v>9</v>
      </c>
      <c r="G3" s="17" t="s">
        <v>20</v>
      </c>
      <c r="H3" s="17" t="s">
        <v>1</v>
      </c>
      <c r="I3" s="17" t="s">
        <v>21</v>
      </c>
      <c r="J3" s="17" t="s">
        <v>22</v>
      </c>
      <c r="K3" s="17" t="s">
        <v>23</v>
      </c>
      <c r="L3" s="17" t="s">
        <v>3</v>
      </c>
      <c r="M3" s="17" t="s">
        <v>24</v>
      </c>
    </row>
    <row r="4" spans="1:13" s="2" customFormat="1" ht="15.75" customHeight="1" x14ac:dyDescent="0.25">
      <c r="A4" s="41">
        <v>1</v>
      </c>
      <c r="B4" s="73">
        <v>823</v>
      </c>
      <c r="C4" s="3">
        <f t="shared" ref="C4:C40" si="0">B4/2</f>
        <v>411.5</v>
      </c>
      <c r="D4" s="3">
        <f t="shared" ref="D4:D40" si="1">C4</f>
        <v>411.5</v>
      </c>
      <c r="E4" s="73">
        <v>0.03</v>
      </c>
      <c r="F4" s="42">
        <f t="shared" ref="F4:F40" si="2">E4^2</f>
        <v>8.9999999999999998E-4</v>
      </c>
      <c r="G4" s="42">
        <f t="shared" ref="G4:G40" si="3">(1-3/(4*(D4+C4)-9))</f>
        <v>0.99908620164483708</v>
      </c>
      <c r="H4" s="42">
        <f>G4^2*(1/C4+1/D4)+E4^2*(1/(2*(C4+D4)))</f>
        <v>4.8519355446761019E-3</v>
      </c>
      <c r="I4" s="42">
        <f t="shared" ref="I4:I40" si="4">H4^0.5</f>
        <v>6.9655836400664251E-2</v>
      </c>
      <c r="J4" s="42">
        <f t="shared" ref="J4:J40" si="5">1/I4^2</f>
        <v>206.10331501564832</v>
      </c>
      <c r="K4" s="43">
        <f t="shared" ref="K4:K40" si="6">J4^2</f>
        <v>42478.576460439566</v>
      </c>
      <c r="L4" s="43">
        <f t="shared" ref="L4:L46" si="7">H4+$E$50</f>
        <v>1.3289466169630396E-2</v>
      </c>
      <c r="M4" s="44">
        <f t="shared" ref="M4:M40" si="8">1/L4</f>
        <v>75.247567301479634</v>
      </c>
    </row>
    <row r="5" spans="1:13" s="2" customFormat="1" ht="15.75" customHeight="1" x14ac:dyDescent="0.25">
      <c r="A5" s="41">
        <v>2</v>
      </c>
      <c r="B5" s="73">
        <v>1310</v>
      </c>
      <c r="C5" s="45">
        <f t="shared" si="0"/>
        <v>655</v>
      </c>
      <c r="D5" s="45">
        <f t="shared" si="1"/>
        <v>655</v>
      </c>
      <c r="E5" s="73">
        <v>0.11</v>
      </c>
      <c r="F5" s="46">
        <f t="shared" si="2"/>
        <v>1.21E-2</v>
      </c>
      <c r="G5" s="42">
        <f t="shared" si="3"/>
        <v>0.99942649588988719</v>
      </c>
      <c r="H5" s="42">
        <f t="shared" ref="H5:H46" si="9">G5^2*(1/C5+1/D5)+E5^2*(1/(2*(C5+D5)))</f>
        <v>3.0545521242343167E-3</v>
      </c>
      <c r="I5" s="42">
        <f t="shared" si="4"/>
        <v>5.526800271616767E-2</v>
      </c>
      <c r="J5" s="42">
        <f t="shared" si="5"/>
        <v>327.3802375366796</v>
      </c>
      <c r="K5" s="43">
        <f t="shared" si="6"/>
        <v>107177.81992957275</v>
      </c>
      <c r="L5" s="43">
        <f t="shared" si="7"/>
        <v>1.1492082749188611E-2</v>
      </c>
      <c r="M5" s="44">
        <f t="shared" si="8"/>
        <v>87.016428773157259</v>
      </c>
    </row>
    <row r="6" spans="1:13" s="2" customFormat="1" ht="15.75" customHeight="1" x14ac:dyDescent="0.25">
      <c r="A6" s="41">
        <v>3</v>
      </c>
      <c r="B6" s="73">
        <v>915</v>
      </c>
      <c r="C6" s="45">
        <f t="shared" si="0"/>
        <v>457.5</v>
      </c>
      <c r="D6" s="45">
        <f t="shared" si="1"/>
        <v>457.5</v>
      </c>
      <c r="E6" s="73">
        <v>0.2</v>
      </c>
      <c r="F6" s="46">
        <f t="shared" si="2"/>
        <v>4.0000000000000008E-2</v>
      </c>
      <c r="G6" s="42">
        <f t="shared" si="3"/>
        <v>0.9991783073130649</v>
      </c>
      <c r="H6" s="42">
        <f t="shared" si="9"/>
        <v>4.3862613761967281E-3</v>
      </c>
      <c r="I6" s="42">
        <f t="shared" si="4"/>
        <v>6.6228856068912503E-2</v>
      </c>
      <c r="J6" s="42">
        <f t="shared" si="5"/>
        <v>227.98458966143215</v>
      </c>
      <c r="K6" s="43">
        <f t="shared" si="6"/>
        <v>51976.973123091593</v>
      </c>
      <c r="L6" s="43">
        <f t="shared" si="7"/>
        <v>1.2823792001151024E-2</v>
      </c>
      <c r="M6" s="44">
        <f t="shared" si="8"/>
        <v>77.980054566562146</v>
      </c>
    </row>
    <row r="7" spans="1:13" s="2" customFormat="1" ht="15.75" customHeight="1" x14ac:dyDescent="0.25">
      <c r="A7" s="41">
        <v>4</v>
      </c>
      <c r="B7" s="73">
        <v>495</v>
      </c>
      <c r="C7" s="45">
        <f t="shared" si="0"/>
        <v>247.5</v>
      </c>
      <c r="D7" s="45">
        <f t="shared" si="1"/>
        <v>247.5</v>
      </c>
      <c r="E7" s="73">
        <v>0.17</v>
      </c>
      <c r="F7" s="46">
        <f t="shared" si="2"/>
        <v>2.8900000000000006E-2</v>
      </c>
      <c r="G7" s="42">
        <f t="shared" si="3"/>
        <v>0.99847792998477924</v>
      </c>
      <c r="H7" s="42">
        <f t="shared" si="9"/>
        <v>8.0854196094277946E-3</v>
      </c>
      <c r="I7" s="42">
        <f t="shared" si="4"/>
        <v>8.9918961345356929E-2</v>
      </c>
      <c r="J7" s="42">
        <f t="shared" si="5"/>
        <v>123.67941904140338</v>
      </c>
      <c r="K7" s="43">
        <f t="shared" si="6"/>
        <v>15296.598694419052</v>
      </c>
      <c r="L7" s="43">
        <f t="shared" si="7"/>
        <v>1.6522950234382092E-2</v>
      </c>
      <c r="M7" s="44">
        <f t="shared" si="8"/>
        <v>60.521879314211766</v>
      </c>
    </row>
    <row r="8" spans="1:13" s="2" customFormat="1" ht="15.75" customHeight="1" x14ac:dyDescent="0.25">
      <c r="A8" s="41">
        <v>5</v>
      </c>
      <c r="B8" s="73">
        <v>4191</v>
      </c>
      <c r="C8" s="45">
        <f t="shared" si="0"/>
        <v>2095.5</v>
      </c>
      <c r="D8" s="45">
        <f t="shared" si="1"/>
        <v>2095.5</v>
      </c>
      <c r="E8" s="73">
        <v>0.04</v>
      </c>
      <c r="F8" s="46">
        <f t="shared" si="2"/>
        <v>1.6000000000000001E-3</v>
      </c>
      <c r="G8" s="42">
        <f t="shared" si="3"/>
        <v>0.99982094897045659</v>
      </c>
      <c r="H8" s="42">
        <f t="shared" si="9"/>
        <v>9.5427528513498852E-4</v>
      </c>
      <c r="I8" s="42">
        <f t="shared" si="4"/>
        <v>3.0891346444190296E-2</v>
      </c>
      <c r="J8" s="42">
        <f t="shared" si="5"/>
        <v>1047.9156440256581</v>
      </c>
      <c r="K8" s="43">
        <f t="shared" si="6"/>
        <v>1098127.1969937098</v>
      </c>
      <c r="L8" s="43">
        <f t="shared" si="7"/>
        <v>9.391805910089283E-3</v>
      </c>
      <c r="M8" s="44">
        <f t="shared" si="8"/>
        <v>106.475794918817</v>
      </c>
    </row>
    <row r="9" spans="1:13" s="2" customFormat="1" ht="13.5" customHeight="1" x14ac:dyDescent="0.25">
      <c r="A9" s="41">
        <v>6</v>
      </c>
      <c r="B9" s="73">
        <v>82</v>
      </c>
      <c r="C9" s="45">
        <f t="shared" si="0"/>
        <v>41</v>
      </c>
      <c r="D9" s="45">
        <f t="shared" si="1"/>
        <v>41</v>
      </c>
      <c r="E9" s="73">
        <v>0.23</v>
      </c>
      <c r="F9" s="46">
        <f t="shared" si="2"/>
        <v>5.2900000000000003E-2</v>
      </c>
      <c r="G9" s="42">
        <f t="shared" si="3"/>
        <v>0.99059561128526641</v>
      </c>
      <c r="H9" s="42">
        <f t="shared" si="9"/>
        <v>4.8189861712079549E-2</v>
      </c>
      <c r="I9" s="42">
        <f t="shared" si="4"/>
        <v>0.21952189346869153</v>
      </c>
      <c r="J9" s="42">
        <f t="shared" si="5"/>
        <v>20.751252742220139</v>
      </c>
      <c r="K9" s="43">
        <f t="shared" si="6"/>
        <v>430.61449037149885</v>
      </c>
      <c r="L9" s="43">
        <f t="shared" si="7"/>
        <v>5.6627392337033844E-2</v>
      </c>
      <c r="M9" s="44">
        <f t="shared" si="8"/>
        <v>17.659298066353099</v>
      </c>
    </row>
    <row r="10" spans="1:13" s="2" customFormat="1" ht="13.5" customHeight="1" x14ac:dyDescent="0.25">
      <c r="A10" s="41">
        <v>7</v>
      </c>
      <c r="B10" s="73">
        <v>400</v>
      </c>
      <c r="C10" s="45">
        <f t="shared" si="0"/>
        <v>200</v>
      </c>
      <c r="D10" s="45">
        <f t="shared" si="1"/>
        <v>200</v>
      </c>
      <c r="E10" s="73">
        <v>0.04</v>
      </c>
      <c r="F10" s="46">
        <f t="shared" si="2"/>
        <v>1.6000000000000001E-3</v>
      </c>
      <c r="G10" s="42">
        <f t="shared" si="3"/>
        <v>0.99811439346323072</v>
      </c>
      <c r="H10" s="42">
        <f t="shared" si="9"/>
        <v>9.9643234243847294E-3</v>
      </c>
      <c r="I10" s="42">
        <f t="shared" si="4"/>
        <v>9.982145773522208E-2</v>
      </c>
      <c r="J10" s="42">
        <f t="shared" si="5"/>
        <v>100.35804313143795</v>
      </c>
      <c r="K10" s="43">
        <f t="shared" si="6"/>
        <v>10071.73682117156</v>
      </c>
      <c r="L10" s="43">
        <f t="shared" si="7"/>
        <v>1.8401854049339025E-2</v>
      </c>
      <c r="M10" s="44">
        <f t="shared" si="8"/>
        <v>54.342350358762843</v>
      </c>
    </row>
    <row r="11" spans="1:13" s="2" customFormat="1" ht="13.5" customHeight="1" x14ac:dyDescent="0.25">
      <c r="A11" s="41">
        <v>8</v>
      </c>
      <c r="B11" s="73">
        <v>250</v>
      </c>
      <c r="C11" s="45">
        <f t="shared" si="0"/>
        <v>125</v>
      </c>
      <c r="D11" s="45">
        <f t="shared" si="1"/>
        <v>125</v>
      </c>
      <c r="E11" s="73">
        <v>-0.08</v>
      </c>
      <c r="F11" s="46">
        <f t="shared" si="2"/>
        <v>6.4000000000000003E-3</v>
      </c>
      <c r="G11" s="42">
        <f t="shared" si="3"/>
        <v>0.99697275479313829</v>
      </c>
      <c r="H11" s="42">
        <f t="shared" si="9"/>
        <v>1.5916074780797106E-2</v>
      </c>
      <c r="I11" s="42">
        <f t="shared" si="4"/>
        <v>0.12615892667899925</v>
      </c>
      <c r="J11" s="42">
        <f t="shared" si="5"/>
        <v>62.829561545319528</v>
      </c>
      <c r="K11" s="43">
        <f t="shared" si="6"/>
        <v>3947.5538039770945</v>
      </c>
      <c r="L11" s="43">
        <f t="shared" si="7"/>
        <v>2.4353605405751402E-2</v>
      </c>
      <c r="M11" s="44">
        <f t="shared" si="8"/>
        <v>41.061681970253069</v>
      </c>
    </row>
    <row r="12" spans="1:13" s="2" customFormat="1" ht="13.5" customHeight="1" x14ac:dyDescent="0.25">
      <c r="A12" s="41">
        <v>9</v>
      </c>
      <c r="B12" s="73">
        <v>120</v>
      </c>
      <c r="C12" s="45">
        <f t="shared" si="0"/>
        <v>60</v>
      </c>
      <c r="D12" s="45">
        <f t="shared" si="1"/>
        <v>60</v>
      </c>
      <c r="E12" s="73">
        <v>0.4</v>
      </c>
      <c r="F12" s="46">
        <f t="shared" si="2"/>
        <v>0.16000000000000003</v>
      </c>
      <c r="G12" s="42">
        <f t="shared" si="3"/>
        <v>0.99363057324840764</v>
      </c>
      <c r="H12" s="42">
        <f t="shared" si="9"/>
        <v>3.3576723869798646E-2</v>
      </c>
      <c r="I12" s="42">
        <f t="shared" si="4"/>
        <v>0.1832395259484117</v>
      </c>
      <c r="J12" s="42">
        <f t="shared" si="5"/>
        <v>29.782536374832951</v>
      </c>
      <c r="K12" s="43">
        <f t="shared" si="6"/>
        <v>886.99947291824787</v>
      </c>
      <c r="L12" s="43">
        <f t="shared" si="7"/>
        <v>4.2014254494752941E-2</v>
      </c>
      <c r="M12" s="44">
        <f t="shared" si="8"/>
        <v>23.801445771812698</v>
      </c>
    </row>
    <row r="13" spans="1:13" s="2" customFormat="1" ht="13.5" customHeight="1" x14ac:dyDescent="0.25">
      <c r="A13" s="41">
        <v>10</v>
      </c>
      <c r="B13" s="73">
        <v>3180</v>
      </c>
      <c r="C13" s="45">
        <f t="shared" si="0"/>
        <v>1590</v>
      </c>
      <c r="D13" s="45">
        <f t="shared" si="1"/>
        <v>1590</v>
      </c>
      <c r="E13" s="73">
        <v>0.02</v>
      </c>
      <c r="F13" s="46">
        <f t="shared" si="2"/>
        <v>4.0000000000000002E-4</v>
      </c>
      <c r="G13" s="42">
        <f t="shared" si="3"/>
        <v>0.99976398395090871</v>
      </c>
      <c r="H13" s="42">
        <f t="shared" si="9"/>
        <v>1.2573308473023809E-3</v>
      </c>
      <c r="I13" s="42">
        <f t="shared" si="4"/>
        <v>3.5458861336799589E-2</v>
      </c>
      <c r="J13" s="42">
        <f t="shared" si="5"/>
        <v>795.3356128544151</v>
      </c>
      <c r="K13" s="43">
        <f t="shared" si="6"/>
        <v>632558.7370745081</v>
      </c>
      <c r="L13" s="43">
        <f t="shared" si="7"/>
        <v>9.6948614722566755E-3</v>
      </c>
      <c r="M13" s="44">
        <f t="shared" si="8"/>
        <v>103.14742535121853</v>
      </c>
    </row>
    <row r="14" spans="1:13" s="2" customFormat="1" ht="13.5" customHeight="1" x14ac:dyDescent="0.25">
      <c r="A14" s="41">
        <v>11</v>
      </c>
      <c r="B14" s="73">
        <v>1440</v>
      </c>
      <c r="C14" s="45">
        <f t="shared" si="0"/>
        <v>720</v>
      </c>
      <c r="D14" s="45">
        <f t="shared" si="1"/>
        <v>720</v>
      </c>
      <c r="E14" s="73">
        <v>0.36</v>
      </c>
      <c r="F14" s="46">
        <f t="shared" si="2"/>
        <v>0.12959999999999999</v>
      </c>
      <c r="G14" s="42">
        <f t="shared" si="3"/>
        <v>0.9994783515910276</v>
      </c>
      <c r="H14" s="42">
        <f t="shared" si="9"/>
        <v>2.819880486941994E-3</v>
      </c>
      <c r="I14" s="42">
        <f t="shared" si="4"/>
        <v>5.3102546896942653E-2</v>
      </c>
      <c r="J14" s="42">
        <f t="shared" si="5"/>
        <v>354.624958267095</v>
      </c>
      <c r="K14" s="43">
        <f t="shared" si="6"/>
        <v>125758.86102593887</v>
      </c>
      <c r="L14" s="43">
        <f t="shared" si="7"/>
        <v>1.1257411111896289E-2</v>
      </c>
      <c r="M14" s="44">
        <f t="shared" si="8"/>
        <v>88.830370505279689</v>
      </c>
    </row>
    <row r="15" spans="1:13" s="2" customFormat="1" ht="13.5" customHeight="1" x14ac:dyDescent="0.25">
      <c r="A15" s="41">
        <v>12</v>
      </c>
      <c r="B15" s="73">
        <v>190</v>
      </c>
      <c r="C15" s="45">
        <f t="shared" si="0"/>
        <v>95</v>
      </c>
      <c r="D15" s="45">
        <f t="shared" si="1"/>
        <v>95</v>
      </c>
      <c r="E15" s="73">
        <v>0.19</v>
      </c>
      <c r="F15" s="46">
        <f t="shared" si="2"/>
        <v>3.61E-2</v>
      </c>
      <c r="G15" s="42">
        <f t="shared" si="3"/>
        <v>0.99600532623169102</v>
      </c>
      <c r="H15" s="42">
        <f t="shared" si="9"/>
        <v>2.0979770734355734E-2</v>
      </c>
      <c r="I15" s="42">
        <f t="shared" si="4"/>
        <v>0.14484395304725611</v>
      </c>
      <c r="J15" s="42">
        <f t="shared" si="5"/>
        <v>47.664963200119018</v>
      </c>
      <c r="K15" s="43">
        <f t="shared" si="6"/>
        <v>2271.9487168687001</v>
      </c>
      <c r="L15" s="43">
        <f t="shared" si="7"/>
        <v>2.941730135931003E-2</v>
      </c>
      <c r="M15" s="44">
        <f t="shared" si="8"/>
        <v>33.993600833256536</v>
      </c>
    </row>
    <row r="16" spans="1:13" s="2" customFormat="1" ht="13.5" customHeight="1" x14ac:dyDescent="0.25">
      <c r="A16" s="41">
        <v>13</v>
      </c>
      <c r="B16" s="73">
        <v>165</v>
      </c>
      <c r="C16" s="45">
        <f t="shared" si="0"/>
        <v>82.5</v>
      </c>
      <c r="D16" s="45">
        <f t="shared" si="1"/>
        <v>82.5</v>
      </c>
      <c r="E16" s="73">
        <v>7.0000000000000007E-2</v>
      </c>
      <c r="F16" s="46">
        <f t="shared" si="2"/>
        <v>4.9000000000000007E-3</v>
      </c>
      <c r="G16" s="42">
        <f t="shared" si="3"/>
        <v>0.99539170506912444</v>
      </c>
      <c r="H16" s="42">
        <f t="shared" si="9"/>
        <v>2.4034355067161669E-2</v>
      </c>
      <c r="I16" s="42">
        <f t="shared" si="4"/>
        <v>0.15503017469886846</v>
      </c>
      <c r="J16" s="42">
        <f t="shared" si="5"/>
        <v>41.607107709177015</v>
      </c>
      <c r="K16" s="43">
        <f t="shared" si="6"/>
        <v>1731.1514119230574</v>
      </c>
      <c r="L16" s="43">
        <f t="shared" si="7"/>
        <v>3.2471885692115968E-2</v>
      </c>
      <c r="M16" s="44">
        <f t="shared" si="8"/>
        <v>30.795870910656589</v>
      </c>
    </row>
    <row r="17" spans="1:13" s="2" customFormat="1" ht="13.5" customHeight="1" x14ac:dyDescent="0.25">
      <c r="A17" s="41">
        <v>14</v>
      </c>
      <c r="B17" s="73">
        <v>812</v>
      </c>
      <c r="C17" s="45">
        <f t="shared" si="0"/>
        <v>406</v>
      </c>
      <c r="D17" s="45">
        <f t="shared" si="1"/>
        <v>406</v>
      </c>
      <c r="E17" s="73">
        <v>7.6999999999999999E-2</v>
      </c>
      <c r="F17" s="46">
        <f t="shared" si="2"/>
        <v>5.9290000000000002E-3</v>
      </c>
      <c r="G17" s="42">
        <f t="shared" si="3"/>
        <v>0.99907378820623649</v>
      </c>
      <c r="H17" s="42">
        <f t="shared" si="9"/>
        <v>4.9206382230579304E-3</v>
      </c>
      <c r="I17" s="42">
        <f t="shared" si="4"/>
        <v>7.0147260980439788E-2</v>
      </c>
      <c r="J17" s="42">
        <f t="shared" si="5"/>
        <v>203.22567005922863</v>
      </c>
      <c r="K17" s="43">
        <f t="shared" si="6"/>
        <v>41300.672971022461</v>
      </c>
      <c r="L17" s="43">
        <f t="shared" si="7"/>
        <v>1.3358168848012227E-2</v>
      </c>
      <c r="M17" s="44">
        <f t="shared" si="8"/>
        <v>74.860559959818588</v>
      </c>
    </row>
    <row r="18" spans="1:13" s="2" customFormat="1" ht="13.5" customHeight="1" x14ac:dyDescent="0.25">
      <c r="A18" s="41">
        <v>15</v>
      </c>
      <c r="B18" s="73">
        <v>489</v>
      </c>
      <c r="C18" s="45">
        <f t="shared" si="0"/>
        <v>244.5</v>
      </c>
      <c r="D18" s="45">
        <f t="shared" si="1"/>
        <v>244.5</v>
      </c>
      <c r="E18" s="73">
        <v>-0.06</v>
      </c>
      <c r="F18" s="46">
        <f t="shared" si="2"/>
        <v>3.5999999999999999E-3</v>
      </c>
      <c r="G18" s="42">
        <f t="shared" si="3"/>
        <v>0.99845916795069334</v>
      </c>
      <c r="H18" s="42">
        <f t="shared" si="9"/>
        <v>8.1584516160719094E-3</v>
      </c>
      <c r="I18" s="42">
        <f t="shared" si="4"/>
        <v>9.0324147469388882E-2</v>
      </c>
      <c r="J18" s="42">
        <f t="shared" si="5"/>
        <v>122.572278057031</v>
      </c>
      <c r="K18" s="43">
        <f t="shared" si="6"/>
        <v>15023.963348090123</v>
      </c>
      <c r="L18" s="43">
        <f t="shared" si="7"/>
        <v>1.6595982241026205E-2</v>
      </c>
      <c r="M18" s="44">
        <f t="shared" si="8"/>
        <v>60.255547726963911</v>
      </c>
    </row>
    <row r="19" spans="1:13" s="2" customFormat="1" ht="13.5" customHeight="1" x14ac:dyDescent="0.25">
      <c r="A19" s="41">
        <v>16</v>
      </c>
      <c r="B19" s="73">
        <v>314</v>
      </c>
      <c r="C19" s="45">
        <f t="shared" si="0"/>
        <v>157</v>
      </c>
      <c r="D19" s="45">
        <f t="shared" si="1"/>
        <v>157</v>
      </c>
      <c r="E19" s="73">
        <v>0.27</v>
      </c>
      <c r="F19" s="46">
        <f t="shared" si="2"/>
        <v>7.2900000000000006E-2</v>
      </c>
      <c r="G19" s="42">
        <f t="shared" si="3"/>
        <v>0.99759422614274262</v>
      </c>
      <c r="H19" s="42">
        <f t="shared" si="9"/>
        <v>1.2793716433545703E-2</v>
      </c>
      <c r="I19" s="42">
        <f t="shared" si="4"/>
        <v>0.11310931187813718</v>
      </c>
      <c r="J19" s="42">
        <f t="shared" si="5"/>
        <v>78.163370682341736</v>
      </c>
      <c r="K19" s="43">
        <f t="shared" si="6"/>
        <v>6109.5125164251594</v>
      </c>
      <c r="L19" s="43">
        <f t="shared" si="7"/>
        <v>2.1231247058499998E-2</v>
      </c>
      <c r="M19" s="44">
        <f t="shared" si="8"/>
        <v>47.100389216169326</v>
      </c>
    </row>
    <row r="20" spans="1:13" s="2" customFormat="1" ht="13.5" customHeight="1" x14ac:dyDescent="0.25">
      <c r="A20" s="41">
        <v>17</v>
      </c>
      <c r="B20" s="73">
        <v>1224</v>
      </c>
      <c r="C20" s="45">
        <f t="shared" si="0"/>
        <v>612</v>
      </c>
      <c r="D20" s="45">
        <f t="shared" si="1"/>
        <v>612</v>
      </c>
      <c r="E20" s="73">
        <v>0.05</v>
      </c>
      <c r="F20" s="46">
        <f t="shared" si="2"/>
        <v>2.5000000000000005E-3</v>
      </c>
      <c r="G20" s="42">
        <f t="shared" si="3"/>
        <v>0.99938612645794966</v>
      </c>
      <c r="H20" s="42">
        <f t="shared" si="9"/>
        <v>3.264984084171977E-3</v>
      </c>
      <c r="I20" s="42">
        <f t="shared" si="4"/>
        <v>5.7140039238453247E-2</v>
      </c>
      <c r="J20" s="42">
        <f t="shared" si="5"/>
        <v>306.28020664719634</v>
      </c>
      <c r="K20" s="43">
        <f t="shared" si="6"/>
        <v>93807.564983849297</v>
      </c>
      <c r="L20" s="43">
        <f t="shared" si="7"/>
        <v>1.1702514709126272E-2</v>
      </c>
      <c r="M20" s="44">
        <f t="shared" si="8"/>
        <v>85.451719126671492</v>
      </c>
    </row>
    <row r="21" spans="1:13" s="2" customFormat="1" ht="13.5" customHeight="1" x14ac:dyDescent="0.25">
      <c r="A21" s="41">
        <v>18</v>
      </c>
      <c r="B21" s="73">
        <v>3600</v>
      </c>
      <c r="C21" s="45">
        <f t="shared" si="0"/>
        <v>1800</v>
      </c>
      <c r="D21" s="45">
        <f t="shared" si="1"/>
        <v>1800</v>
      </c>
      <c r="E21" s="73">
        <v>0.17</v>
      </c>
      <c r="F21" s="46">
        <f t="shared" si="2"/>
        <v>2.8900000000000006E-2</v>
      </c>
      <c r="G21" s="42">
        <f t="shared" si="3"/>
        <v>0.99979153637690221</v>
      </c>
      <c r="H21" s="42">
        <f t="shared" si="9"/>
        <v>1.114661795789874E-3</v>
      </c>
      <c r="I21" s="42">
        <f t="shared" si="4"/>
        <v>3.3386551121520086E-2</v>
      </c>
      <c r="J21" s="42">
        <f t="shared" si="5"/>
        <v>897.13310690026628</v>
      </c>
      <c r="K21" s="43">
        <f t="shared" si="6"/>
        <v>804847.81149652461</v>
      </c>
      <c r="L21" s="43">
        <f t="shared" si="7"/>
        <v>9.5521924207441697E-3</v>
      </c>
      <c r="M21" s="44">
        <f t="shared" si="8"/>
        <v>104.68800836008435</v>
      </c>
    </row>
    <row r="22" spans="1:13" s="2" customFormat="1" ht="13.5" customHeight="1" x14ac:dyDescent="0.25">
      <c r="A22" s="41">
        <v>19</v>
      </c>
      <c r="B22" s="73">
        <v>140</v>
      </c>
      <c r="C22" s="45">
        <f t="shared" si="0"/>
        <v>70</v>
      </c>
      <c r="D22" s="45">
        <f t="shared" si="1"/>
        <v>70</v>
      </c>
      <c r="E22" s="73">
        <v>-0.01</v>
      </c>
      <c r="F22" s="46">
        <f t="shared" si="2"/>
        <v>1E-4</v>
      </c>
      <c r="G22" s="42">
        <f t="shared" si="3"/>
        <v>0.99455535390199634</v>
      </c>
      <c r="H22" s="42">
        <f t="shared" si="9"/>
        <v>2.8261510056432147E-2</v>
      </c>
      <c r="I22" s="42">
        <f t="shared" si="4"/>
        <v>0.16811160000556816</v>
      </c>
      <c r="J22" s="42">
        <f t="shared" si="5"/>
        <v>35.383813462310243</v>
      </c>
      <c r="K22" s="43">
        <f t="shared" si="6"/>
        <v>1252.0142551355675</v>
      </c>
      <c r="L22" s="43">
        <f t="shared" si="7"/>
        <v>3.6699040681386443E-2</v>
      </c>
      <c r="M22" s="44">
        <f t="shared" si="8"/>
        <v>27.248668669074902</v>
      </c>
    </row>
    <row r="23" spans="1:13" s="2" customFormat="1" ht="13.5" customHeight="1" x14ac:dyDescent="0.25">
      <c r="A23" s="41">
        <v>20</v>
      </c>
      <c r="B23" s="73">
        <v>103</v>
      </c>
      <c r="C23" s="45">
        <f t="shared" si="0"/>
        <v>51.5</v>
      </c>
      <c r="D23" s="45">
        <f t="shared" si="1"/>
        <v>51.5</v>
      </c>
      <c r="E23" s="73">
        <v>-0.18</v>
      </c>
      <c r="F23" s="46">
        <f t="shared" si="2"/>
        <v>3.2399999999999998E-2</v>
      </c>
      <c r="G23" s="42">
        <f t="shared" si="3"/>
        <v>0.99255583126550873</v>
      </c>
      <c r="H23" s="42">
        <f t="shared" si="9"/>
        <v>3.8416197210841357E-2</v>
      </c>
      <c r="I23" s="42">
        <f t="shared" si="4"/>
        <v>0.19600050308823536</v>
      </c>
      <c r="J23" s="42">
        <f t="shared" si="5"/>
        <v>26.030686861368778</v>
      </c>
      <c r="K23" s="43">
        <f t="shared" si="6"/>
        <v>677.59665847463714</v>
      </c>
      <c r="L23" s="43">
        <f t="shared" si="7"/>
        <v>4.6853727835795653E-2</v>
      </c>
      <c r="M23" s="44">
        <f t="shared" si="8"/>
        <v>21.343018927002277</v>
      </c>
    </row>
    <row r="24" spans="1:13" s="2" customFormat="1" ht="13.5" customHeight="1" x14ac:dyDescent="0.25">
      <c r="A24" s="41">
        <v>21</v>
      </c>
      <c r="B24" s="73">
        <v>82</v>
      </c>
      <c r="C24" s="45">
        <f t="shared" si="0"/>
        <v>41</v>
      </c>
      <c r="D24" s="45">
        <f t="shared" si="1"/>
        <v>41</v>
      </c>
      <c r="E24" s="73">
        <v>0.41</v>
      </c>
      <c r="F24" s="46">
        <f t="shared" si="2"/>
        <v>0.16809999999999997</v>
      </c>
      <c r="G24" s="42">
        <f t="shared" si="3"/>
        <v>0.99059561128526641</v>
      </c>
      <c r="H24" s="42">
        <f t="shared" si="9"/>
        <v>4.8892300736469788E-2</v>
      </c>
      <c r="I24" s="42">
        <f t="shared" si="4"/>
        <v>0.22111603455305948</v>
      </c>
      <c r="J24" s="42">
        <f t="shared" si="5"/>
        <v>20.45311807660708</v>
      </c>
      <c r="K24" s="43">
        <f t="shared" si="6"/>
        <v>418.33003905563129</v>
      </c>
      <c r="L24" s="43">
        <f t="shared" si="7"/>
        <v>5.7329831361424083E-2</v>
      </c>
      <c r="M24" s="44">
        <f t="shared" si="8"/>
        <v>17.442925894822654</v>
      </c>
    </row>
    <row r="25" spans="1:13" s="2" customFormat="1" ht="13.5" customHeight="1" x14ac:dyDescent="0.25">
      <c r="A25" s="41">
        <v>22</v>
      </c>
      <c r="B25" s="73">
        <v>220</v>
      </c>
      <c r="C25" s="45">
        <f t="shared" si="0"/>
        <v>110</v>
      </c>
      <c r="D25" s="45">
        <f t="shared" si="1"/>
        <v>110</v>
      </c>
      <c r="E25" s="73">
        <v>0.21</v>
      </c>
      <c r="F25" s="46">
        <f t="shared" si="2"/>
        <v>4.4099999999999993E-2</v>
      </c>
      <c r="G25" s="42">
        <f t="shared" si="3"/>
        <v>0.99655568312284726</v>
      </c>
      <c r="H25" s="42">
        <f t="shared" si="9"/>
        <v>1.8157013264808085E-2</v>
      </c>
      <c r="I25" s="42">
        <f t="shared" si="4"/>
        <v>0.13474796200613975</v>
      </c>
      <c r="J25" s="42">
        <f t="shared" si="5"/>
        <v>55.075137381663964</v>
      </c>
      <c r="K25" s="43">
        <f t="shared" si="6"/>
        <v>3033.2707576091593</v>
      </c>
      <c r="L25" s="43">
        <f t="shared" si="7"/>
        <v>2.659454388976238E-2</v>
      </c>
      <c r="M25" s="44">
        <f t="shared" si="8"/>
        <v>37.60169770706058</v>
      </c>
    </row>
    <row r="26" spans="1:13" s="2" customFormat="1" ht="13.5" customHeight="1" x14ac:dyDescent="0.25">
      <c r="A26" s="41">
        <v>23</v>
      </c>
      <c r="B26" s="73">
        <v>101</v>
      </c>
      <c r="C26" s="45">
        <f t="shared" si="0"/>
        <v>50.5</v>
      </c>
      <c r="D26" s="45">
        <f t="shared" si="1"/>
        <v>50.5</v>
      </c>
      <c r="E26" s="73">
        <v>0.28000000000000003</v>
      </c>
      <c r="F26" s="46">
        <f t="shared" si="2"/>
        <v>7.8400000000000011E-2</v>
      </c>
      <c r="G26" s="42">
        <f t="shared" si="3"/>
        <v>0.9924050632911392</v>
      </c>
      <c r="H26" s="42">
        <f t="shared" si="9"/>
        <v>3.939278454043129E-2</v>
      </c>
      <c r="I26" s="42">
        <f t="shared" si="4"/>
        <v>0.19847615610050315</v>
      </c>
      <c r="J26" s="42">
        <f t="shared" si="5"/>
        <v>25.385359569431735</v>
      </c>
      <c r="K26" s="43">
        <f t="shared" si="6"/>
        <v>644.41648046933938</v>
      </c>
      <c r="L26" s="43">
        <f t="shared" si="7"/>
        <v>4.7830315165385585E-2</v>
      </c>
      <c r="M26" s="44">
        <f t="shared" si="8"/>
        <v>20.907242541518773</v>
      </c>
    </row>
    <row r="27" spans="1:13" s="2" customFormat="1" ht="13.5" customHeight="1" x14ac:dyDescent="0.25">
      <c r="A27" s="41">
        <v>24</v>
      </c>
      <c r="B27" s="73">
        <v>2456</v>
      </c>
      <c r="C27" s="45">
        <f t="shared" si="0"/>
        <v>1228</v>
      </c>
      <c r="D27" s="45">
        <f t="shared" si="1"/>
        <v>1228</v>
      </c>
      <c r="E27" s="73">
        <v>0.02</v>
      </c>
      <c r="F27" s="46">
        <f t="shared" si="2"/>
        <v>4.0000000000000002E-4</v>
      </c>
      <c r="G27" s="42">
        <f t="shared" si="3"/>
        <v>0.99969434538970958</v>
      </c>
      <c r="H27" s="42">
        <f t="shared" si="9"/>
        <v>1.6277504628732248E-3</v>
      </c>
      <c r="I27" s="42">
        <f t="shared" si="4"/>
        <v>4.0345389611121926E-2</v>
      </c>
      <c r="J27" s="42">
        <f t="shared" si="5"/>
        <v>614.34477999462467</v>
      </c>
      <c r="K27" s="43">
        <f t="shared" si="6"/>
        <v>377419.50870664377</v>
      </c>
      <c r="L27" s="43">
        <f t="shared" si="7"/>
        <v>1.006528108782752E-2</v>
      </c>
      <c r="M27" s="44">
        <f t="shared" si="8"/>
        <v>99.351423102267177</v>
      </c>
    </row>
    <row r="28" spans="1:13" s="2" customFormat="1" ht="13.5" customHeight="1" x14ac:dyDescent="0.25">
      <c r="A28" s="41">
        <v>25</v>
      </c>
      <c r="B28" s="73">
        <v>708</v>
      </c>
      <c r="C28" s="45">
        <f t="shared" si="0"/>
        <v>354</v>
      </c>
      <c r="D28" s="45">
        <f t="shared" si="1"/>
        <v>354</v>
      </c>
      <c r="E28" s="73">
        <v>0.35</v>
      </c>
      <c r="F28" s="46">
        <f t="shared" si="2"/>
        <v>0.12249999999999998</v>
      </c>
      <c r="G28" s="42">
        <f t="shared" si="3"/>
        <v>0.99893730074388953</v>
      </c>
      <c r="H28" s="42">
        <f t="shared" si="9"/>
        <v>5.7242272927541691E-3</v>
      </c>
      <c r="I28" s="42">
        <f t="shared" si="4"/>
        <v>7.5658623386592017E-2</v>
      </c>
      <c r="J28" s="42">
        <f t="shared" si="5"/>
        <v>174.69606793318957</v>
      </c>
      <c r="K28" s="43">
        <f t="shared" si="6"/>
        <v>30518.716151317585</v>
      </c>
      <c r="L28" s="43">
        <f t="shared" si="7"/>
        <v>1.4161757917708465E-2</v>
      </c>
      <c r="M28" s="44">
        <f t="shared" si="8"/>
        <v>70.612702590372436</v>
      </c>
    </row>
    <row r="29" spans="1:13" s="2" customFormat="1" ht="13.5" customHeight="1" x14ac:dyDescent="0.25">
      <c r="A29" s="41">
        <v>26</v>
      </c>
      <c r="B29" s="73">
        <v>42</v>
      </c>
      <c r="C29" s="45">
        <f t="shared" si="0"/>
        <v>21</v>
      </c>
      <c r="D29" s="45">
        <f t="shared" si="1"/>
        <v>21</v>
      </c>
      <c r="E29" s="73">
        <v>0.02</v>
      </c>
      <c r="F29" s="46">
        <f t="shared" si="2"/>
        <v>4.0000000000000002E-4</v>
      </c>
      <c r="G29" s="42">
        <f t="shared" si="3"/>
        <v>0.98113207547169812</v>
      </c>
      <c r="H29" s="42">
        <f t="shared" si="9"/>
        <v>9.168287138280018E-2</v>
      </c>
      <c r="I29" s="42">
        <f t="shared" si="4"/>
        <v>0.30279179543508139</v>
      </c>
      <c r="J29" s="42">
        <f t="shared" si="5"/>
        <v>10.907162754804396</v>
      </c>
      <c r="K29" s="43">
        <f t="shared" si="6"/>
        <v>118.96619935979223</v>
      </c>
      <c r="L29" s="43">
        <f t="shared" si="7"/>
        <v>0.10012040200775447</v>
      </c>
      <c r="M29" s="44">
        <f t="shared" si="8"/>
        <v>9.9879742784347645</v>
      </c>
    </row>
    <row r="30" spans="1:13" s="2" customFormat="1" ht="13.5" customHeight="1" x14ac:dyDescent="0.25">
      <c r="A30" s="41">
        <v>27</v>
      </c>
      <c r="B30" s="73">
        <v>158</v>
      </c>
      <c r="C30" s="45">
        <f t="shared" si="0"/>
        <v>79</v>
      </c>
      <c r="D30" s="45">
        <f t="shared" si="1"/>
        <v>79</v>
      </c>
      <c r="E30" s="73">
        <v>0.08</v>
      </c>
      <c r="F30" s="46">
        <f t="shared" si="2"/>
        <v>6.4000000000000003E-3</v>
      </c>
      <c r="G30" s="42">
        <f t="shared" si="3"/>
        <v>0.9951845906902087</v>
      </c>
      <c r="H30" s="42">
        <f t="shared" si="9"/>
        <v>2.5093477710056662E-2</v>
      </c>
      <c r="I30" s="42">
        <f t="shared" si="4"/>
        <v>0.15840920967562669</v>
      </c>
      <c r="J30" s="42">
        <f t="shared" si="5"/>
        <v>39.850992817915873</v>
      </c>
      <c r="K30" s="43">
        <f t="shared" si="6"/>
        <v>1588.1016285735825</v>
      </c>
      <c r="L30" s="43">
        <f t="shared" si="7"/>
        <v>3.3531008335010958E-2</v>
      </c>
      <c r="M30" s="44">
        <f t="shared" si="8"/>
        <v>29.823141314717436</v>
      </c>
    </row>
    <row r="31" spans="1:13" s="2" customFormat="1" ht="13.5" customHeight="1" x14ac:dyDescent="0.25">
      <c r="A31" s="41">
        <v>28</v>
      </c>
      <c r="B31" s="73">
        <v>360</v>
      </c>
      <c r="C31" s="45">
        <f t="shared" si="0"/>
        <v>180</v>
      </c>
      <c r="D31" s="45">
        <f t="shared" si="1"/>
        <v>180</v>
      </c>
      <c r="E31" s="73">
        <v>0.15</v>
      </c>
      <c r="F31" s="46">
        <f t="shared" si="2"/>
        <v>2.2499999999999999E-2</v>
      </c>
      <c r="G31" s="42">
        <f t="shared" si="3"/>
        <v>0.99790356394129975</v>
      </c>
      <c r="H31" s="42">
        <f t="shared" si="9"/>
        <v>1.1095822476963864E-2</v>
      </c>
      <c r="I31" s="42">
        <f t="shared" si="4"/>
        <v>0.10533671001585281</v>
      </c>
      <c r="J31" s="42">
        <f t="shared" si="5"/>
        <v>90.124008569541274</v>
      </c>
      <c r="K31" s="43">
        <f t="shared" si="6"/>
        <v>8122.3369206427487</v>
      </c>
      <c r="L31" s="43">
        <f t="shared" si="7"/>
        <v>1.9533353101918158E-2</v>
      </c>
      <c r="M31" s="44">
        <f t="shared" si="8"/>
        <v>51.194487438093816</v>
      </c>
    </row>
    <row r="32" spans="1:13" s="2" customFormat="1" ht="13.5" customHeight="1" x14ac:dyDescent="0.25">
      <c r="A32" s="41">
        <v>29</v>
      </c>
      <c r="B32" s="73">
        <v>144</v>
      </c>
      <c r="C32" s="45">
        <f t="shared" si="0"/>
        <v>72</v>
      </c>
      <c r="D32" s="45">
        <f t="shared" si="1"/>
        <v>72</v>
      </c>
      <c r="E32" s="73">
        <v>0.21</v>
      </c>
      <c r="F32" s="46">
        <f t="shared" si="2"/>
        <v>4.4099999999999993E-2</v>
      </c>
      <c r="G32" s="42">
        <f t="shared" si="3"/>
        <v>0.99470899470899465</v>
      </c>
      <c r="H32" s="42">
        <f t="shared" si="9"/>
        <v>2.7637735670971633E-2</v>
      </c>
      <c r="I32" s="42">
        <f t="shared" si="4"/>
        <v>0.16624600948886453</v>
      </c>
      <c r="J32" s="42">
        <f t="shared" si="5"/>
        <v>36.182414214573889</v>
      </c>
      <c r="K32" s="43">
        <f t="shared" si="6"/>
        <v>1309.1670983949987</v>
      </c>
      <c r="L32" s="43">
        <f t="shared" si="7"/>
        <v>3.6075266295925931E-2</v>
      </c>
      <c r="M32" s="44">
        <f t="shared" si="8"/>
        <v>27.719823099765517</v>
      </c>
    </row>
    <row r="33" spans="1:13" s="2" customFormat="1" ht="13.5" customHeight="1" x14ac:dyDescent="0.25">
      <c r="A33" s="41">
        <v>30</v>
      </c>
      <c r="B33" s="73">
        <v>79</v>
      </c>
      <c r="C33" s="45">
        <f t="shared" si="0"/>
        <v>39.5</v>
      </c>
      <c r="D33" s="45">
        <f t="shared" si="1"/>
        <v>39.5</v>
      </c>
      <c r="E33" s="73">
        <v>0.4</v>
      </c>
      <c r="F33" s="46">
        <f t="shared" si="2"/>
        <v>0.16000000000000003</v>
      </c>
      <c r="G33" s="42">
        <f t="shared" si="3"/>
        <v>0.99022801302931596</v>
      </c>
      <c r="H33" s="42">
        <f t="shared" si="9"/>
        <v>5.0660836343695552E-2</v>
      </c>
      <c r="I33" s="42">
        <f t="shared" si="4"/>
        <v>0.22507962223110192</v>
      </c>
      <c r="J33" s="42">
        <f t="shared" si="5"/>
        <v>19.739113527770336</v>
      </c>
      <c r="K33" s="43">
        <f t="shared" si="6"/>
        <v>389.63260286220589</v>
      </c>
      <c r="L33" s="43">
        <f t="shared" si="7"/>
        <v>5.9098366968649847E-2</v>
      </c>
      <c r="M33" s="44">
        <f t="shared" si="8"/>
        <v>16.920941327033184</v>
      </c>
    </row>
    <row r="34" spans="1:13" s="2" customFormat="1" ht="13.5" customHeight="1" x14ac:dyDescent="0.25">
      <c r="A34" s="41">
        <v>31</v>
      </c>
      <c r="B34" s="73">
        <v>4612</v>
      </c>
      <c r="C34" s="45">
        <f t="shared" si="0"/>
        <v>2306</v>
      </c>
      <c r="D34" s="45">
        <f t="shared" si="1"/>
        <v>2306</v>
      </c>
      <c r="E34" s="73">
        <v>0.01</v>
      </c>
      <c r="F34" s="46">
        <f t="shared" si="2"/>
        <v>1E-4</v>
      </c>
      <c r="G34" s="42">
        <f t="shared" si="3"/>
        <v>0.99983730137209181</v>
      </c>
      <c r="H34" s="42">
        <f t="shared" si="9"/>
        <v>8.6703133496533139E-4</v>
      </c>
      <c r="I34" s="42">
        <f t="shared" si="4"/>
        <v>2.9445395819471188E-2</v>
      </c>
      <c r="J34" s="42">
        <f t="shared" si="5"/>
        <v>1153.3608529154087</v>
      </c>
      <c r="K34" s="43">
        <f t="shared" si="6"/>
        <v>1330241.2570377591</v>
      </c>
      <c r="L34" s="43">
        <f t="shared" si="7"/>
        <v>9.3045619599196258E-3</v>
      </c>
      <c r="M34" s="44">
        <f t="shared" si="8"/>
        <v>107.47416206239527</v>
      </c>
    </row>
    <row r="35" spans="1:13" s="2" customFormat="1" ht="13.5" customHeight="1" x14ac:dyDescent="0.25">
      <c r="A35" s="41">
        <v>32</v>
      </c>
      <c r="B35" s="73">
        <v>832</v>
      </c>
      <c r="C35" s="45">
        <f t="shared" si="0"/>
        <v>416</v>
      </c>
      <c r="D35" s="45">
        <f t="shared" si="1"/>
        <v>416</v>
      </c>
      <c r="E35" s="73">
        <v>-0.02</v>
      </c>
      <c r="F35" s="46">
        <f t="shared" si="2"/>
        <v>4.0000000000000002E-4</v>
      </c>
      <c r="G35" s="42">
        <f t="shared" si="3"/>
        <v>0.99909611328713466</v>
      </c>
      <c r="H35" s="42">
        <f t="shared" si="9"/>
        <v>4.7992454018531694E-3</v>
      </c>
      <c r="I35" s="42">
        <f t="shared" si="4"/>
        <v>6.927658624566578E-2</v>
      </c>
      <c r="J35" s="42">
        <f t="shared" si="5"/>
        <v>208.36609013864188</v>
      </c>
      <c r="K35" s="43">
        <f t="shared" si="6"/>
        <v>43416.427519664634</v>
      </c>
      <c r="L35" s="43">
        <f t="shared" si="7"/>
        <v>1.3236776026807465E-2</v>
      </c>
      <c r="M35" s="44">
        <f t="shared" si="8"/>
        <v>75.547096813814321</v>
      </c>
    </row>
    <row r="36" spans="1:13" s="2" customFormat="1" ht="13.5" customHeight="1" x14ac:dyDescent="0.25">
      <c r="A36" s="41">
        <v>33</v>
      </c>
      <c r="B36" s="73">
        <v>275</v>
      </c>
      <c r="C36" s="45">
        <f t="shared" si="0"/>
        <v>137.5</v>
      </c>
      <c r="D36" s="45">
        <f t="shared" si="1"/>
        <v>137.5</v>
      </c>
      <c r="E36" s="73">
        <v>0.37</v>
      </c>
      <c r="F36" s="46">
        <f t="shared" si="2"/>
        <v>0.13689999999999999</v>
      </c>
      <c r="G36" s="42">
        <f t="shared" si="3"/>
        <v>0.997250229147571</v>
      </c>
      <c r="H36" s="42">
        <f t="shared" si="9"/>
        <v>1.4714480284143752E-2</v>
      </c>
      <c r="I36" s="42">
        <f t="shared" si="4"/>
        <v>0.12130325751662134</v>
      </c>
      <c r="J36" s="42">
        <f t="shared" si="5"/>
        <v>67.96026639674082</v>
      </c>
      <c r="K36" s="43">
        <f t="shared" si="6"/>
        <v>4618.5978087159792</v>
      </c>
      <c r="L36" s="43">
        <f t="shared" si="7"/>
        <v>2.3152010909098047E-2</v>
      </c>
      <c r="M36" s="44">
        <f t="shared" si="8"/>
        <v>43.192792363752297</v>
      </c>
    </row>
    <row r="37" spans="1:13" s="2" customFormat="1" ht="13.5" customHeight="1" x14ac:dyDescent="0.25">
      <c r="A37" s="87">
        <v>34</v>
      </c>
      <c r="B37" s="73">
        <v>352</v>
      </c>
      <c r="C37" s="45">
        <f t="shared" si="0"/>
        <v>176</v>
      </c>
      <c r="D37" s="45">
        <f t="shared" si="1"/>
        <v>176</v>
      </c>
      <c r="E37" s="73">
        <v>0.1</v>
      </c>
      <c r="F37" s="46">
        <f t="shared" si="2"/>
        <v>1.0000000000000002E-2</v>
      </c>
      <c r="G37" s="42">
        <f t="shared" si="3"/>
        <v>0.997855611150822</v>
      </c>
      <c r="H37" s="42">
        <f t="shared" si="9"/>
        <v>1.132915705346796E-2</v>
      </c>
      <c r="I37" s="42">
        <f t="shared" si="4"/>
        <v>0.10643851301792956</v>
      </c>
      <c r="J37" s="42">
        <f t="shared" si="5"/>
        <v>88.267820393035393</v>
      </c>
      <c r="K37" s="43">
        <f t="shared" si="6"/>
        <v>7791.208116937155</v>
      </c>
      <c r="L37" s="43">
        <f t="shared" si="7"/>
        <v>1.9766687678422254E-2</v>
      </c>
      <c r="M37" s="44">
        <f t="shared" si="8"/>
        <v>50.590165447477666</v>
      </c>
    </row>
    <row r="38" spans="1:13" s="2" customFormat="1" ht="13.5" customHeight="1" x14ac:dyDescent="0.25">
      <c r="A38" s="87">
        <v>36</v>
      </c>
      <c r="B38" s="73">
        <v>2080</v>
      </c>
      <c r="C38" s="45">
        <f t="shared" si="0"/>
        <v>1040</v>
      </c>
      <c r="D38" s="45">
        <f t="shared" si="1"/>
        <v>1040</v>
      </c>
      <c r="E38" s="73">
        <v>0.16</v>
      </c>
      <c r="F38" s="46">
        <f t="shared" si="2"/>
        <v>2.5600000000000001E-2</v>
      </c>
      <c r="G38" s="42">
        <f t="shared" si="3"/>
        <v>0.99963903260738785</v>
      </c>
      <c r="H38" s="42">
        <f t="shared" si="9"/>
        <v>1.9278426836773735E-3</v>
      </c>
      <c r="I38" s="42">
        <f t="shared" si="4"/>
        <v>4.3907205373120407E-2</v>
      </c>
      <c r="J38" s="42">
        <f t="shared" si="5"/>
        <v>518.71452399450607</v>
      </c>
      <c r="K38" s="43">
        <f t="shared" si="6"/>
        <v>269064.757402847</v>
      </c>
      <c r="L38" s="43">
        <f t="shared" si="7"/>
        <v>1.0365373308631669E-2</v>
      </c>
      <c r="M38" s="44">
        <f t="shared" si="8"/>
        <v>96.475058854586464</v>
      </c>
    </row>
    <row r="39" spans="1:13" s="2" customFormat="1" ht="13.5" customHeight="1" x14ac:dyDescent="0.25">
      <c r="A39" s="41">
        <v>37</v>
      </c>
      <c r="B39" s="73">
        <v>186</v>
      </c>
      <c r="C39" s="45">
        <f t="shared" si="0"/>
        <v>93</v>
      </c>
      <c r="D39" s="45">
        <f t="shared" si="1"/>
        <v>93</v>
      </c>
      <c r="E39" s="73">
        <v>0.14000000000000001</v>
      </c>
      <c r="F39" s="46">
        <f t="shared" si="2"/>
        <v>1.9600000000000003E-2</v>
      </c>
      <c r="G39" s="42">
        <f t="shared" si="3"/>
        <v>0.99591836734693873</v>
      </c>
      <c r="H39" s="42">
        <f t="shared" si="9"/>
        <v>2.1382868697182627E-2</v>
      </c>
      <c r="I39" s="42">
        <f t="shared" si="4"/>
        <v>0.14622882307254828</v>
      </c>
      <c r="J39" s="42">
        <f t="shared" si="5"/>
        <v>46.766409791019221</v>
      </c>
      <c r="K39" s="43">
        <f t="shared" si="6"/>
        <v>2187.0970847415383</v>
      </c>
      <c r="L39" s="43">
        <f t="shared" si="7"/>
        <v>2.9820399322136922E-2</v>
      </c>
      <c r="M39" s="44">
        <f t="shared" si="8"/>
        <v>33.534091518944159</v>
      </c>
    </row>
    <row r="40" spans="1:13" s="2" customFormat="1" ht="13.5" customHeight="1" x14ac:dyDescent="0.25">
      <c r="A40" s="41">
        <v>38</v>
      </c>
      <c r="B40" s="73">
        <v>178</v>
      </c>
      <c r="C40" s="45">
        <f t="shared" si="0"/>
        <v>89</v>
      </c>
      <c r="D40" s="45">
        <f t="shared" si="1"/>
        <v>89</v>
      </c>
      <c r="E40" s="73">
        <v>-0.12</v>
      </c>
      <c r="F40" s="46">
        <f t="shared" si="2"/>
        <v>1.44E-2</v>
      </c>
      <c r="G40" s="42">
        <f t="shared" si="3"/>
        <v>0.99573257467994314</v>
      </c>
      <c r="H40" s="42">
        <f t="shared" si="9"/>
        <v>2.2320974388286483E-2</v>
      </c>
      <c r="I40" s="42">
        <f t="shared" si="4"/>
        <v>0.14940205617154834</v>
      </c>
      <c r="J40" s="42">
        <f t="shared" si="5"/>
        <v>44.800911582281827</v>
      </c>
      <c r="K40" s="43">
        <f t="shared" si="6"/>
        <v>2007.121678603434</v>
      </c>
      <c r="L40" s="43">
        <f t="shared" si="7"/>
        <v>3.0758505013240778E-2</v>
      </c>
      <c r="M40" s="44">
        <f t="shared" si="8"/>
        <v>32.511333030312258</v>
      </c>
    </row>
    <row r="41" spans="1:13" x14ac:dyDescent="0.25">
      <c r="A41" s="41">
        <v>39</v>
      </c>
      <c r="B41" s="76">
        <v>120</v>
      </c>
      <c r="C41" s="45">
        <f>B41/2</f>
        <v>60</v>
      </c>
      <c r="D41" s="45">
        <f>C41</f>
        <v>60</v>
      </c>
      <c r="E41" s="74">
        <v>0.13</v>
      </c>
      <c r="F41" s="46">
        <f>E41^2</f>
        <v>1.6900000000000002E-2</v>
      </c>
      <c r="G41" s="42">
        <f>(1-3/(4*(D41+C41)-9))</f>
        <v>0.99363057324840764</v>
      </c>
      <c r="H41" s="42">
        <f t="shared" si="9"/>
        <v>3.2980473869798646E-2</v>
      </c>
      <c r="I41" s="42">
        <f>H41^0.5</f>
        <v>0.18160526938885513</v>
      </c>
      <c r="J41" s="42">
        <f>1/I41^2</f>
        <v>30.320971249468148</v>
      </c>
      <c r="K41" s="43">
        <f>J41^2</f>
        <v>919.36129751107399</v>
      </c>
      <c r="L41" s="43">
        <f t="shared" si="7"/>
        <v>4.1418004494752941E-2</v>
      </c>
      <c r="M41" s="44">
        <f>1/L41</f>
        <v>24.144089320543809</v>
      </c>
    </row>
    <row r="42" spans="1:13" x14ac:dyDescent="0.25">
      <c r="A42" s="41">
        <v>40</v>
      </c>
      <c r="B42" s="77">
        <v>293</v>
      </c>
      <c r="C42" s="3">
        <f t="shared" ref="C42:C46" si="10">B42/2</f>
        <v>146.5</v>
      </c>
      <c r="D42" s="3">
        <f t="shared" ref="D42:D46" si="11">C42</f>
        <v>146.5</v>
      </c>
      <c r="E42" s="75">
        <v>0.15</v>
      </c>
      <c r="F42" s="42">
        <f t="shared" ref="F42:F46" si="12">E42^2</f>
        <v>2.2499999999999999E-2</v>
      </c>
      <c r="G42" s="42">
        <f t="shared" ref="G42:G46" si="13">(1-3/(4*(D42+C42)-9))</f>
        <v>0.99742046431642306</v>
      </c>
      <c r="H42" s="42">
        <f t="shared" si="9"/>
        <v>1.3619932868767086E-2</v>
      </c>
      <c r="I42" s="42">
        <f t="shared" ref="I42:I46" si="14">H42^0.5</f>
        <v>0.11670446807542154</v>
      </c>
      <c r="J42" s="42">
        <f t="shared" ref="J42:J46" si="15">1/I42^2</f>
        <v>73.421800946844385</v>
      </c>
      <c r="K42" s="43">
        <f t="shared" ref="K42:K46" si="16">J42^2</f>
        <v>5390.760854278039</v>
      </c>
      <c r="L42" s="43">
        <f t="shared" si="7"/>
        <v>2.2057463493721383E-2</v>
      </c>
      <c r="M42" s="44">
        <f t="shared" ref="M42:M46" si="17">1/L42</f>
        <v>45.336128530129869</v>
      </c>
    </row>
    <row r="43" spans="1:13" x14ac:dyDescent="0.25">
      <c r="A43" s="41">
        <v>41</v>
      </c>
      <c r="B43" s="77">
        <v>62</v>
      </c>
      <c r="C43" s="3">
        <f t="shared" si="10"/>
        <v>31</v>
      </c>
      <c r="D43" s="3">
        <f t="shared" si="11"/>
        <v>31</v>
      </c>
      <c r="E43" s="75">
        <v>0.48</v>
      </c>
      <c r="F43" s="42">
        <f t="shared" si="12"/>
        <v>0.23039999999999999</v>
      </c>
      <c r="G43" s="42">
        <f t="shared" si="13"/>
        <v>0.9874476987447699</v>
      </c>
      <c r="H43" s="42">
        <f t="shared" si="9"/>
        <v>6.476470695202205E-2</v>
      </c>
      <c r="I43" s="42">
        <f t="shared" si="14"/>
        <v>0.25448910969238359</v>
      </c>
      <c r="J43" s="42">
        <f t="shared" si="15"/>
        <v>15.440508373500462</v>
      </c>
      <c r="K43" s="43">
        <f t="shared" si="16"/>
        <v>238.40929883213789</v>
      </c>
      <c r="L43" s="43">
        <f t="shared" si="7"/>
        <v>7.3202237576976345E-2</v>
      </c>
      <c r="M43" s="44">
        <f t="shared" si="17"/>
        <v>13.660784603044991</v>
      </c>
    </row>
    <row r="44" spans="1:13" x14ac:dyDescent="0.25">
      <c r="A44" s="41">
        <v>42</v>
      </c>
      <c r="B44" s="77">
        <v>576</v>
      </c>
      <c r="C44" s="3">
        <f t="shared" si="10"/>
        <v>288</v>
      </c>
      <c r="D44" s="3">
        <f t="shared" si="11"/>
        <v>288</v>
      </c>
      <c r="E44" s="75">
        <v>0.21</v>
      </c>
      <c r="F44" s="42">
        <f t="shared" si="12"/>
        <v>4.4099999999999993E-2</v>
      </c>
      <c r="G44" s="42">
        <f t="shared" si="13"/>
        <v>0.99869281045751634</v>
      </c>
      <c r="H44" s="42">
        <f t="shared" si="9"/>
        <v>6.9645821504134208E-3</v>
      </c>
      <c r="I44" s="42">
        <f t="shared" si="14"/>
        <v>8.3454072102045571E-2</v>
      </c>
      <c r="J44" s="42">
        <f t="shared" si="15"/>
        <v>143.58363192551897</v>
      </c>
      <c r="K44" s="43">
        <f t="shared" si="16"/>
        <v>20616.25935692291</v>
      </c>
      <c r="L44" s="43">
        <f t="shared" si="7"/>
        <v>1.5402112775367717E-2</v>
      </c>
      <c r="M44" s="44">
        <f t="shared" si="17"/>
        <v>64.926157507382982</v>
      </c>
    </row>
    <row r="45" spans="1:13" x14ac:dyDescent="0.25">
      <c r="A45" s="41">
        <v>43</v>
      </c>
      <c r="B45" s="77">
        <v>223</v>
      </c>
      <c r="C45" s="3">
        <f t="shared" si="10"/>
        <v>111.5</v>
      </c>
      <c r="D45" s="3">
        <f t="shared" si="11"/>
        <v>111.5</v>
      </c>
      <c r="E45" s="75">
        <v>0.08</v>
      </c>
      <c r="F45" s="42">
        <f t="shared" si="12"/>
        <v>6.4000000000000003E-3</v>
      </c>
      <c r="G45" s="42">
        <f t="shared" si="13"/>
        <v>0.99660249150622882</v>
      </c>
      <c r="H45" s="42">
        <f t="shared" si="9"/>
        <v>1.7829892844420141E-2</v>
      </c>
      <c r="I45" s="42">
        <f t="shared" si="14"/>
        <v>0.13352862181727235</v>
      </c>
      <c r="J45" s="42">
        <f t="shared" si="15"/>
        <v>56.085586645179959</v>
      </c>
      <c r="K45" s="43">
        <f t="shared" si="16"/>
        <v>3145.5930293339884</v>
      </c>
      <c r="L45" s="43">
        <f t="shared" si="7"/>
        <v>2.6267423469374437E-2</v>
      </c>
      <c r="M45" s="44">
        <f t="shared" si="17"/>
        <v>38.069969107016313</v>
      </c>
    </row>
    <row r="46" spans="1:13" x14ac:dyDescent="0.25">
      <c r="A46" s="41">
        <v>44</v>
      </c>
      <c r="B46" s="77">
        <v>92</v>
      </c>
      <c r="C46" s="3">
        <f t="shared" si="10"/>
        <v>46</v>
      </c>
      <c r="D46" s="3">
        <f t="shared" si="11"/>
        <v>46</v>
      </c>
      <c r="E46" s="75">
        <v>0.68</v>
      </c>
      <c r="F46" s="42">
        <f t="shared" si="12"/>
        <v>0.46240000000000009</v>
      </c>
      <c r="G46" s="42">
        <f t="shared" si="13"/>
        <v>0.99164345403899723</v>
      </c>
      <c r="H46" s="42">
        <f t="shared" si="9"/>
        <v>4.526768434514751E-2</v>
      </c>
      <c r="I46" s="42">
        <f t="shared" si="14"/>
        <v>0.21276203689837975</v>
      </c>
      <c r="J46" s="42">
        <f t="shared" si="15"/>
        <v>22.090814108700826</v>
      </c>
      <c r="K46" s="43">
        <f t="shared" si="16"/>
        <v>488.00406798517548</v>
      </c>
      <c r="L46" s="43">
        <f t="shared" si="7"/>
        <v>5.3705214970101806E-2</v>
      </c>
      <c r="M46" s="44">
        <f t="shared" si="17"/>
        <v>18.620165668393831</v>
      </c>
    </row>
    <row r="47" spans="1:13" x14ac:dyDescent="0.25">
      <c r="I47" s="47" t="s">
        <v>25</v>
      </c>
    </row>
    <row r="48" spans="1:13" x14ac:dyDescent="0.25">
      <c r="A48" s="95" t="s">
        <v>49</v>
      </c>
      <c r="B48" s="95"/>
      <c r="C48" s="95"/>
    </row>
    <row r="49" spans="1:13" ht="26.25" customHeight="1" x14ac:dyDescent="0.25">
      <c r="A49" s="16" t="s">
        <v>17</v>
      </c>
      <c r="B49" s="18" t="s">
        <v>26</v>
      </c>
      <c r="C49" s="16" t="s">
        <v>7</v>
      </c>
      <c r="D49" s="16" t="s">
        <v>8</v>
      </c>
      <c r="E49" s="16" t="s">
        <v>27</v>
      </c>
      <c r="F49" s="16" t="s">
        <v>36</v>
      </c>
      <c r="G49" s="17" t="s">
        <v>37</v>
      </c>
      <c r="H49" s="17" t="s">
        <v>38</v>
      </c>
      <c r="I49" s="16" t="s">
        <v>39</v>
      </c>
      <c r="J49" s="16" t="s">
        <v>5</v>
      </c>
      <c r="K49" s="17" t="s">
        <v>28</v>
      </c>
      <c r="L49" s="17" t="s">
        <v>29</v>
      </c>
    </row>
    <row r="50" spans="1:13" ht="14.25" customHeight="1" x14ac:dyDescent="0.25">
      <c r="A50" s="5">
        <f>COUNT(A4:A46)</f>
        <v>43</v>
      </c>
      <c r="B50" s="19">
        <f>A50-1</f>
        <v>42</v>
      </c>
      <c r="C50" s="48">
        <f>SUMPRODUCT(F4:F46,J4:J46)-(SUMPRODUCT(E4:E46,J4:J46))^2/(SUM(J4:J46))</f>
        <v>109.5879893365308</v>
      </c>
      <c r="D50" s="49">
        <f>SUM(J4:J46)-(SUM(K4:K46)/SUM(J4:J46))</f>
        <v>8010.3992910718362</v>
      </c>
      <c r="E50" s="49">
        <f>(C50-B50)/D50</f>
        <v>8.4375306249542953E-3</v>
      </c>
      <c r="F50" s="88">
        <f>SUMPRODUCT(E4:E46,M4:M46)/SUM(M4:M46)</f>
        <v>0.12594236446383889</v>
      </c>
      <c r="G50" s="89">
        <f>1/SUM(M4:M46)</f>
        <v>4.4494554513321708E-4</v>
      </c>
      <c r="H50" s="92">
        <f>G50^0.5</f>
        <v>2.1093732366113331E-2</v>
      </c>
      <c r="I50" s="90">
        <f>F50/H50</f>
        <v>5.9706059732777703</v>
      </c>
      <c r="J50" s="92">
        <f>2*(1-_xlfn.NORM.S.DIST(I50,TRUE))</f>
        <v>2.3637398705034229E-9</v>
      </c>
      <c r="K50" s="90">
        <f>F50-1.96*H50</f>
        <v>8.4598649026256759E-2</v>
      </c>
      <c r="L50" s="90">
        <f>F50+1.96*H50</f>
        <v>0.16728607990142103</v>
      </c>
    </row>
    <row r="51" spans="1:13" s="1" customFormat="1" ht="18" customHeight="1" x14ac:dyDescent="0.25">
      <c r="A51" s="2"/>
      <c r="B51" s="50"/>
      <c r="F51" s="93">
        <v>0.17</v>
      </c>
      <c r="G51" s="94">
        <v>1E-3</v>
      </c>
      <c r="H51" s="54">
        <v>0.03</v>
      </c>
      <c r="I51" s="93">
        <v>6</v>
      </c>
      <c r="J51" s="54">
        <v>0</v>
      </c>
      <c r="K51" s="93">
        <v>0.11</v>
      </c>
      <c r="L51" s="93">
        <v>0.22</v>
      </c>
      <c r="M51" s="52" t="s">
        <v>30</v>
      </c>
    </row>
  </sheetData>
  <mergeCells count="1">
    <mergeCell ref="A48:C48"/>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994E-8F0B-41AC-9E10-817C97DB0439}">
  <dimension ref="A1:N36"/>
  <sheetViews>
    <sheetView zoomScale="70" zoomScaleNormal="70" workbookViewId="0">
      <selection activeCell="P17" sqref="P17"/>
    </sheetView>
  </sheetViews>
  <sheetFormatPr baseColWidth="10" defaultRowHeight="15" x14ac:dyDescent="0.25"/>
  <cols>
    <col min="1" max="1" width="9" customWidth="1"/>
    <col min="2" max="2" width="9.140625" style="1" customWidth="1"/>
    <col min="3" max="3" width="9.7109375" style="1" customWidth="1"/>
    <col min="4" max="4" width="13" style="1" customWidth="1"/>
    <col min="5" max="5" width="9.42578125" style="1" customWidth="1"/>
    <col min="6" max="6" width="9.140625" style="1" customWidth="1"/>
    <col min="7" max="7" width="12.85546875" customWidth="1"/>
    <col min="8" max="8" width="11" style="1" customWidth="1"/>
    <col min="9" max="9" width="11.140625" style="1" customWidth="1"/>
    <col min="11" max="11" width="14.5703125" customWidth="1"/>
    <col min="12" max="12" width="12.42578125" customWidth="1"/>
    <col min="13" max="13" width="9.28515625" customWidth="1"/>
  </cols>
  <sheetData>
    <row r="1" spans="1:14" x14ac:dyDescent="0.25">
      <c r="A1" s="100" t="s">
        <v>42</v>
      </c>
      <c r="C1" s="47" t="s">
        <v>52</v>
      </c>
    </row>
    <row r="3" spans="1:14" s="2" customFormat="1" ht="43.5" customHeight="1" x14ac:dyDescent="0.25">
      <c r="A3" s="39"/>
      <c r="B3" s="72" t="s">
        <v>17</v>
      </c>
      <c r="C3" s="40" t="s">
        <v>18</v>
      </c>
      <c r="D3" s="40" t="s">
        <v>19</v>
      </c>
      <c r="E3" s="72" t="s">
        <v>0</v>
      </c>
      <c r="F3" s="40" t="s">
        <v>9</v>
      </c>
      <c r="G3" s="17" t="s">
        <v>20</v>
      </c>
      <c r="H3" s="17" t="s">
        <v>1</v>
      </c>
      <c r="I3" s="17" t="s">
        <v>21</v>
      </c>
      <c r="J3" s="17" t="s">
        <v>22</v>
      </c>
      <c r="K3" s="17" t="s">
        <v>23</v>
      </c>
      <c r="L3" s="17" t="s">
        <v>3</v>
      </c>
      <c r="M3" s="17" t="s">
        <v>24</v>
      </c>
      <c r="N3" s="41" t="s">
        <v>31</v>
      </c>
    </row>
    <row r="4" spans="1:14" s="2" customFormat="1" ht="15.75" customHeight="1" x14ac:dyDescent="0.25">
      <c r="A4" s="41">
        <v>1</v>
      </c>
      <c r="B4" s="73">
        <v>276</v>
      </c>
      <c r="C4" s="3">
        <f t="shared" ref="C4:C24" si="0">B4/2</f>
        <v>138</v>
      </c>
      <c r="D4" s="3">
        <f t="shared" ref="D4:D24" si="1">C4</f>
        <v>138</v>
      </c>
      <c r="E4" s="73">
        <v>-0.06</v>
      </c>
      <c r="F4" s="42">
        <f t="shared" ref="F4:F24" si="2">E4^2</f>
        <v>3.5999999999999999E-3</v>
      </c>
      <c r="G4" s="42">
        <f t="shared" ref="G4:G24" si="3">(1-3/(4*(D4+C4)-9))</f>
        <v>0.99726027397260275</v>
      </c>
      <c r="H4" s="42">
        <f>G4^2*(1/C4+1/D4)+E4^2*(1/(2*(C4+D4)))</f>
        <v>1.4419971797737836E-2</v>
      </c>
      <c r="I4" s="42">
        <f t="shared" ref="I4:I24" si="4">H4^0.5</f>
        <v>0.12008318699026037</v>
      </c>
      <c r="J4" s="42">
        <f t="shared" ref="J4:J24" si="5">1/I4^2</f>
        <v>69.348263230090154</v>
      </c>
      <c r="K4" s="43">
        <f t="shared" ref="K4:K24" si="6">J4^2</f>
        <v>4809.1816130298739</v>
      </c>
      <c r="L4" s="43">
        <f t="shared" ref="L4:L30" si="7">H4+$E$35</f>
        <v>3.7561575435799577E-2</v>
      </c>
      <c r="M4" s="44">
        <f t="shared" ref="M4:M24" si="8">1/L4</f>
        <v>26.62295147095746</v>
      </c>
      <c r="N4" s="102">
        <f>M4*100/$M$31</f>
        <v>3.3546189323228233</v>
      </c>
    </row>
    <row r="5" spans="1:14" s="2" customFormat="1" ht="15.75" customHeight="1" x14ac:dyDescent="0.25">
      <c r="A5" s="41">
        <v>2</v>
      </c>
      <c r="B5" s="73">
        <v>699</v>
      </c>
      <c r="C5" s="45">
        <f t="shared" si="0"/>
        <v>349.5</v>
      </c>
      <c r="D5" s="45">
        <f t="shared" si="1"/>
        <v>349.5</v>
      </c>
      <c r="E5" s="73">
        <v>-0.19</v>
      </c>
      <c r="F5" s="46">
        <f t="shared" si="2"/>
        <v>3.61E-2</v>
      </c>
      <c r="G5" s="42">
        <f t="shared" si="3"/>
        <v>0.99892357373519913</v>
      </c>
      <c r="H5" s="42">
        <f t="shared" ref="H5:H30" si="9">G5^2*(1/C5+1/D5)+E5^2*(1/(2*(C5+D5)))</f>
        <v>5.7359702784772638E-3</v>
      </c>
      <c r="I5" s="42">
        <f t="shared" si="4"/>
        <v>7.5736188697856088E-2</v>
      </c>
      <c r="J5" s="42">
        <f t="shared" si="5"/>
        <v>174.33842078161382</v>
      </c>
      <c r="K5" s="43">
        <f t="shared" si="6"/>
        <v>30393.884960627038</v>
      </c>
      <c r="L5" s="43">
        <f t="shared" si="7"/>
        <v>2.8877573916539008E-2</v>
      </c>
      <c r="M5" s="44">
        <f t="shared" si="8"/>
        <v>34.628947808779451</v>
      </c>
      <c r="N5" s="102">
        <f t="shared" ref="N5:N30" si="10">M5*100/$M$31</f>
        <v>4.3634126761818672</v>
      </c>
    </row>
    <row r="6" spans="1:14" s="2" customFormat="1" ht="15.75" customHeight="1" x14ac:dyDescent="0.25">
      <c r="A6" s="41">
        <v>3</v>
      </c>
      <c r="B6" s="73">
        <v>541</v>
      </c>
      <c r="C6" s="45">
        <f t="shared" si="0"/>
        <v>270.5</v>
      </c>
      <c r="D6" s="45">
        <f t="shared" si="1"/>
        <v>270.5</v>
      </c>
      <c r="E6" s="73">
        <v>0.03</v>
      </c>
      <c r="F6" s="46">
        <f t="shared" si="2"/>
        <v>8.9999999999999998E-4</v>
      </c>
      <c r="G6" s="42">
        <f t="shared" si="3"/>
        <v>0.99860788863109051</v>
      </c>
      <c r="H6" s="42">
        <f t="shared" si="9"/>
        <v>7.3739757133918261E-3</v>
      </c>
      <c r="I6" s="42">
        <f t="shared" si="4"/>
        <v>8.5871856352310372E-2</v>
      </c>
      <c r="J6" s="42">
        <f t="shared" si="5"/>
        <v>135.6120549982158</v>
      </c>
      <c r="K6" s="43">
        <f t="shared" si="6"/>
        <v>18390.629460839107</v>
      </c>
      <c r="L6" s="43">
        <f t="shared" si="7"/>
        <v>3.0515579351453569E-2</v>
      </c>
      <c r="M6" s="44">
        <f t="shared" si="8"/>
        <v>32.77014630732765</v>
      </c>
      <c r="N6" s="102">
        <f t="shared" si="10"/>
        <v>4.1291948166405401</v>
      </c>
    </row>
    <row r="7" spans="1:14" s="2" customFormat="1" ht="15.75" customHeight="1" x14ac:dyDescent="0.25">
      <c r="A7" s="41">
        <v>4</v>
      </c>
      <c r="B7" s="73">
        <v>777</v>
      </c>
      <c r="C7" s="45">
        <f t="shared" si="0"/>
        <v>388.5</v>
      </c>
      <c r="D7" s="45">
        <f t="shared" si="1"/>
        <v>388.5</v>
      </c>
      <c r="E7" s="73">
        <v>0.12</v>
      </c>
      <c r="F7" s="46">
        <f t="shared" si="2"/>
        <v>1.44E-2</v>
      </c>
      <c r="G7" s="42">
        <f t="shared" si="3"/>
        <v>0.99903194578896415</v>
      </c>
      <c r="H7" s="42">
        <f t="shared" si="9"/>
        <v>5.1473092854923226E-3</v>
      </c>
      <c r="I7" s="42">
        <f t="shared" si="4"/>
        <v>7.1744750926408002E-2</v>
      </c>
      <c r="J7" s="42">
        <f t="shared" si="5"/>
        <v>194.27626057336354</v>
      </c>
      <c r="K7" s="43">
        <f t="shared" si="6"/>
        <v>37743.265422369448</v>
      </c>
      <c r="L7" s="43">
        <f t="shared" si="7"/>
        <v>2.8288912923554066E-2</v>
      </c>
      <c r="M7" s="44">
        <f t="shared" si="8"/>
        <v>35.349537916226346</v>
      </c>
      <c r="N7" s="102">
        <f t="shared" si="10"/>
        <v>4.454210468437279</v>
      </c>
    </row>
    <row r="8" spans="1:14" s="2" customFormat="1" ht="15.75" customHeight="1" x14ac:dyDescent="0.25">
      <c r="A8" s="41">
        <v>5</v>
      </c>
      <c r="B8" s="73">
        <v>445</v>
      </c>
      <c r="C8" s="45">
        <f t="shared" si="0"/>
        <v>222.5</v>
      </c>
      <c r="D8" s="45">
        <f t="shared" si="1"/>
        <v>222.5</v>
      </c>
      <c r="E8" s="73">
        <v>-7.0000000000000007E-2</v>
      </c>
      <c r="F8" s="46">
        <f t="shared" si="2"/>
        <v>4.9000000000000007E-3</v>
      </c>
      <c r="G8" s="42">
        <f t="shared" si="3"/>
        <v>0.9983060417843026</v>
      </c>
      <c r="H8" s="42">
        <f t="shared" si="9"/>
        <v>8.9638422747239706E-3</v>
      </c>
      <c r="I8" s="42">
        <f t="shared" si="4"/>
        <v>9.4677570071923428E-2</v>
      </c>
      <c r="J8" s="42">
        <f t="shared" si="5"/>
        <v>111.55930340494457</v>
      </c>
      <c r="K8" s="43">
        <f t="shared" si="6"/>
        <v>12445.478176196477</v>
      </c>
      <c r="L8" s="43">
        <f t="shared" si="7"/>
        <v>3.2105445912785711E-2</v>
      </c>
      <c r="M8" s="44">
        <f t="shared" si="8"/>
        <v>31.147363681429475</v>
      </c>
      <c r="N8" s="102">
        <f t="shared" si="10"/>
        <v>3.9247164617210588</v>
      </c>
    </row>
    <row r="9" spans="1:14" s="2" customFormat="1" ht="13.5" customHeight="1" x14ac:dyDescent="0.25">
      <c r="A9" s="41">
        <v>6</v>
      </c>
      <c r="B9" s="73">
        <v>1605</v>
      </c>
      <c r="C9" s="45">
        <f t="shared" si="0"/>
        <v>802.5</v>
      </c>
      <c r="D9" s="45">
        <f t="shared" si="1"/>
        <v>802.5</v>
      </c>
      <c r="E9" s="73">
        <v>0.13</v>
      </c>
      <c r="F9" s="46">
        <f t="shared" si="2"/>
        <v>1.6900000000000002E-2</v>
      </c>
      <c r="G9" s="42">
        <f t="shared" si="3"/>
        <v>0.99953205428170333</v>
      </c>
      <c r="H9" s="42">
        <f t="shared" si="9"/>
        <v>2.4951447415242417E-3</v>
      </c>
      <c r="I9" s="42">
        <f t="shared" si="4"/>
        <v>4.9951423818788608E-2</v>
      </c>
      <c r="J9" s="42">
        <f t="shared" si="5"/>
        <v>400.77835299811778</v>
      </c>
      <c r="K9" s="43">
        <f t="shared" si="6"/>
        <v>160623.2882318839</v>
      </c>
      <c r="L9" s="43">
        <f t="shared" si="7"/>
        <v>2.5636748379585985E-2</v>
      </c>
      <c r="M9" s="44">
        <f t="shared" si="8"/>
        <v>39.006506800069836</v>
      </c>
      <c r="N9" s="102">
        <f t="shared" si="10"/>
        <v>4.915005999167203</v>
      </c>
    </row>
    <row r="10" spans="1:14" s="2" customFormat="1" ht="13.5" customHeight="1" x14ac:dyDescent="0.25">
      <c r="A10" s="41">
        <v>7</v>
      </c>
      <c r="B10" s="73">
        <v>204</v>
      </c>
      <c r="C10" s="45">
        <f t="shared" si="0"/>
        <v>102</v>
      </c>
      <c r="D10" s="45">
        <f t="shared" si="1"/>
        <v>102</v>
      </c>
      <c r="E10" s="73">
        <v>0.04</v>
      </c>
      <c r="F10" s="46">
        <f t="shared" si="2"/>
        <v>1.6000000000000001E-3</v>
      </c>
      <c r="G10" s="42">
        <f t="shared" si="3"/>
        <v>0.99628252788104088</v>
      </c>
      <c r="H10" s="42">
        <f t="shared" si="9"/>
        <v>1.9466252458059548E-2</v>
      </c>
      <c r="I10" s="42">
        <f t="shared" si="4"/>
        <v>0.13952151252785194</v>
      </c>
      <c r="J10" s="42">
        <f t="shared" si="5"/>
        <v>51.370956076652213</v>
      </c>
      <c r="K10" s="43">
        <f t="shared" si="6"/>
        <v>2638.9751282293309</v>
      </c>
      <c r="L10" s="43">
        <f t="shared" si="7"/>
        <v>4.2607856096121291E-2</v>
      </c>
      <c r="M10" s="44">
        <f t="shared" si="8"/>
        <v>23.469850201898158</v>
      </c>
      <c r="N10" s="102">
        <f t="shared" si="10"/>
        <v>2.9573131255546956</v>
      </c>
    </row>
    <row r="11" spans="1:14" s="2" customFormat="1" ht="13.5" customHeight="1" x14ac:dyDescent="0.25">
      <c r="A11" s="41">
        <v>8</v>
      </c>
      <c r="B11" s="73">
        <v>1360</v>
      </c>
      <c r="C11" s="45">
        <f t="shared" si="0"/>
        <v>680</v>
      </c>
      <c r="D11" s="45">
        <f t="shared" si="1"/>
        <v>680</v>
      </c>
      <c r="E11" s="73">
        <v>0.19</v>
      </c>
      <c r="F11" s="46">
        <f t="shared" si="2"/>
        <v>3.61E-2</v>
      </c>
      <c r="G11" s="42">
        <f t="shared" si="3"/>
        <v>0.99944761554041617</v>
      </c>
      <c r="H11" s="42">
        <f t="shared" si="9"/>
        <v>2.9512001064983043E-3</v>
      </c>
      <c r="I11" s="42">
        <f t="shared" si="4"/>
        <v>5.4324949208428203E-2</v>
      </c>
      <c r="J11" s="42">
        <f t="shared" si="5"/>
        <v>338.84520327783974</v>
      </c>
      <c r="K11" s="43">
        <f t="shared" si="6"/>
        <v>114816.07178440054</v>
      </c>
      <c r="L11" s="43">
        <f t="shared" si="7"/>
        <v>2.6092803744560047E-2</v>
      </c>
      <c r="M11" s="44">
        <f t="shared" si="8"/>
        <v>38.324743089691339</v>
      </c>
      <c r="N11" s="102">
        <f t="shared" si="10"/>
        <v>4.8291005182252684</v>
      </c>
    </row>
    <row r="12" spans="1:14" s="2" customFormat="1" ht="13.5" customHeight="1" x14ac:dyDescent="0.25">
      <c r="A12" s="41">
        <v>9</v>
      </c>
      <c r="B12" s="73">
        <v>1144</v>
      </c>
      <c r="C12" s="45">
        <f t="shared" si="0"/>
        <v>572</v>
      </c>
      <c r="D12" s="45">
        <f t="shared" si="1"/>
        <v>572</v>
      </c>
      <c r="E12" s="73">
        <v>0.23</v>
      </c>
      <c r="F12" s="46">
        <f t="shared" si="2"/>
        <v>5.2900000000000003E-2</v>
      </c>
      <c r="G12" s="42">
        <f t="shared" si="3"/>
        <v>0.9993431136413401</v>
      </c>
      <c r="H12" s="42">
        <f t="shared" si="9"/>
        <v>3.515032023714575E-3</v>
      </c>
      <c r="I12" s="42">
        <f t="shared" si="4"/>
        <v>5.9287705502191389E-2</v>
      </c>
      <c r="J12" s="42">
        <f t="shared" si="5"/>
        <v>284.49242944399452</v>
      </c>
      <c r="K12" s="43">
        <f t="shared" si="6"/>
        <v>80935.942410946198</v>
      </c>
      <c r="L12" s="43">
        <f t="shared" si="7"/>
        <v>2.6656635661776319E-2</v>
      </c>
      <c r="M12" s="44">
        <f t="shared" si="8"/>
        <v>37.514111408812454</v>
      </c>
      <c r="N12" s="102">
        <f t="shared" si="10"/>
        <v>4.7269570580314024</v>
      </c>
    </row>
    <row r="13" spans="1:14" s="2" customFormat="1" ht="13.5" customHeight="1" x14ac:dyDescent="0.25">
      <c r="A13" s="41">
        <v>10</v>
      </c>
      <c r="B13" s="73">
        <v>1000</v>
      </c>
      <c r="C13" s="45">
        <f t="shared" si="0"/>
        <v>500</v>
      </c>
      <c r="D13" s="45">
        <f t="shared" si="1"/>
        <v>500</v>
      </c>
      <c r="E13" s="73">
        <v>7.0000000000000007E-2</v>
      </c>
      <c r="F13" s="46">
        <f t="shared" si="2"/>
        <v>4.9000000000000007E-3</v>
      </c>
      <c r="G13" s="42">
        <f t="shared" si="3"/>
        <v>0.99924830869456271</v>
      </c>
      <c r="H13" s="42">
        <f t="shared" si="9"/>
        <v>3.9964387297157771E-3</v>
      </c>
      <c r="I13" s="42">
        <f t="shared" si="4"/>
        <v>6.3217392620352322E-2</v>
      </c>
      <c r="J13" s="42">
        <f t="shared" si="5"/>
        <v>250.22277773569652</v>
      </c>
      <c r="K13" s="43">
        <f t="shared" si="6"/>
        <v>62611.438497767784</v>
      </c>
      <c r="L13" s="43">
        <f t="shared" si="7"/>
        <v>2.7138042367777518E-2</v>
      </c>
      <c r="M13" s="44">
        <f t="shared" si="8"/>
        <v>36.848641712909796</v>
      </c>
      <c r="N13" s="102">
        <f t="shared" si="10"/>
        <v>4.6431047006698432</v>
      </c>
    </row>
    <row r="14" spans="1:14" s="2" customFormat="1" ht="13.5" customHeight="1" x14ac:dyDescent="0.25">
      <c r="A14" s="41">
        <v>11</v>
      </c>
      <c r="B14" s="73">
        <v>992</v>
      </c>
      <c r="C14" s="45">
        <f t="shared" si="0"/>
        <v>496</v>
      </c>
      <c r="D14" s="45">
        <f t="shared" si="1"/>
        <v>496</v>
      </c>
      <c r="E14" s="73">
        <v>0.17</v>
      </c>
      <c r="F14" s="46">
        <f t="shared" si="2"/>
        <v>2.8900000000000006E-2</v>
      </c>
      <c r="G14" s="42">
        <f t="shared" si="3"/>
        <v>0.99924223288709269</v>
      </c>
      <c r="H14" s="42">
        <f t="shared" si="9"/>
        <v>4.0407158870370274E-3</v>
      </c>
      <c r="I14" s="42">
        <f t="shared" si="4"/>
        <v>6.3566625575352254E-2</v>
      </c>
      <c r="J14" s="42">
        <f t="shared" si="5"/>
        <v>247.48089891894853</v>
      </c>
      <c r="K14" s="43">
        <f t="shared" si="6"/>
        <v>61246.79532973082</v>
      </c>
      <c r="L14" s="43">
        <f t="shared" si="7"/>
        <v>2.718231952509877E-2</v>
      </c>
      <c r="M14" s="44">
        <f t="shared" si="8"/>
        <v>36.788619127100283</v>
      </c>
      <c r="N14" s="102">
        <f t="shared" si="10"/>
        <v>4.6355415684249754</v>
      </c>
    </row>
    <row r="15" spans="1:14" s="2" customFormat="1" ht="13.5" customHeight="1" x14ac:dyDescent="0.25">
      <c r="A15" s="41">
        <v>12</v>
      </c>
      <c r="B15" s="73">
        <v>100</v>
      </c>
      <c r="C15" s="45">
        <f t="shared" si="0"/>
        <v>50</v>
      </c>
      <c r="D15" s="45">
        <f t="shared" si="1"/>
        <v>50</v>
      </c>
      <c r="E15" s="73">
        <v>0.35</v>
      </c>
      <c r="F15" s="46">
        <f t="shared" si="2"/>
        <v>0.12249999999999998</v>
      </c>
      <c r="G15" s="42">
        <f t="shared" si="3"/>
        <v>0.99232736572890023</v>
      </c>
      <c r="H15" s="42">
        <f t="shared" si="9"/>
        <v>4.0001044030978344E-2</v>
      </c>
      <c r="I15" s="42">
        <f t="shared" si="4"/>
        <v>0.20000261006041481</v>
      </c>
      <c r="J15" s="42">
        <f t="shared" si="5"/>
        <v>24.999347497669355</v>
      </c>
      <c r="K15" s="43">
        <f t="shared" si="6"/>
        <v>624.96737530922701</v>
      </c>
      <c r="L15" s="43">
        <f t="shared" si="7"/>
        <v>6.3142647669040083E-2</v>
      </c>
      <c r="M15" s="44">
        <f t="shared" si="8"/>
        <v>15.837156611510244</v>
      </c>
      <c r="N15" s="102">
        <f t="shared" si="10"/>
        <v>1.9955573093047134</v>
      </c>
    </row>
    <row r="16" spans="1:14" s="2" customFormat="1" ht="13.5" customHeight="1" x14ac:dyDescent="0.25">
      <c r="A16" s="41">
        <v>13</v>
      </c>
      <c r="B16" s="73">
        <v>542</v>
      </c>
      <c r="C16" s="45">
        <f t="shared" si="0"/>
        <v>271</v>
      </c>
      <c r="D16" s="45">
        <f t="shared" si="1"/>
        <v>271</v>
      </c>
      <c r="E16" s="73">
        <v>-0.26</v>
      </c>
      <c r="F16" s="46">
        <f t="shared" si="2"/>
        <v>6.7600000000000007E-2</v>
      </c>
      <c r="G16" s="42">
        <f t="shared" si="3"/>
        <v>0.99861046780917095</v>
      </c>
      <c r="H16" s="42">
        <f t="shared" si="9"/>
        <v>7.4219399735649541E-3</v>
      </c>
      <c r="I16" s="42">
        <f t="shared" si="4"/>
        <v>8.6150681793964665E-2</v>
      </c>
      <c r="J16" s="42">
        <f t="shared" si="5"/>
        <v>134.73566258441099</v>
      </c>
      <c r="K16" s="43">
        <f t="shared" si="6"/>
        <v>18153.698772060248</v>
      </c>
      <c r="L16" s="43">
        <f t="shared" si="7"/>
        <v>3.0563543611626696E-2</v>
      </c>
      <c r="M16" s="44">
        <f t="shared" si="8"/>
        <v>32.718719161203197</v>
      </c>
      <c r="N16" s="102">
        <f t="shared" si="10"/>
        <v>4.1227147508141568</v>
      </c>
    </row>
    <row r="17" spans="1:14" s="2" customFormat="1" ht="13.5" customHeight="1" x14ac:dyDescent="0.25">
      <c r="A17" s="41">
        <v>14</v>
      </c>
      <c r="B17" s="73">
        <v>90</v>
      </c>
      <c r="C17" s="45">
        <f t="shared" si="0"/>
        <v>45</v>
      </c>
      <c r="D17" s="45">
        <f t="shared" si="1"/>
        <v>45</v>
      </c>
      <c r="E17" s="73">
        <v>0.22</v>
      </c>
      <c r="F17" s="46">
        <f t="shared" si="2"/>
        <v>4.8399999999999999E-2</v>
      </c>
      <c r="G17" s="42">
        <f t="shared" si="3"/>
        <v>0.99145299145299148</v>
      </c>
      <c r="H17" s="42">
        <f t="shared" si="9"/>
        <v>4.3956845967159361E-2</v>
      </c>
      <c r="I17" s="42">
        <f t="shared" si="4"/>
        <v>0.20965888001026659</v>
      </c>
      <c r="J17" s="42">
        <f t="shared" si="5"/>
        <v>22.749584916695589</v>
      </c>
      <c r="K17" s="43">
        <f t="shared" si="6"/>
        <v>517.54361388194343</v>
      </c>
      <c r="L17" s="43">
        <f t="shared" si="7"/>
        <v>6.70984496052211E-2</v>
      </c>
      <c r="M17" s="44">
        <f t="shared" si="8"/>
        <v>14.903474012940345</v>
      </c>
      <c r="N17" s="102">
        <f t="shared" si="10"/>
        <v>1.8779088462723648</v>
      </c>
    </row>
    <row r="18" spans="1:14" s="2" customFormat="1" ht="13.5" customHeight="1" x14ac:dyDescent="0.25">
      <c r="A18" s="41">
        <v>15</v>
      </c>
      <c r="B18" s="73">
        <v>131</v>
      </c>
      <c r="C18" s="45">
        <f t="shared" si="0"/>
        <v>65.5</v>
      </c>
      <c r="D18" s="45">
        <f t="shared" si="1"/>
        <v>65.5</v>
      </c>
      <c r="E18" s="73">
        <v>-0.06</v>
      </c>
      <c r="F18" s="46">
        <f t="shared" si="2"/>
        <v>3.5999999999999999E-3</v>
      </c>
      <c r="G18" s="42">
        <f t="shared" si="3"/>
        <v>0.99417475728155336</v>
      </c>
      <c r="H18" s="42">
        <f t="shared" si="9"/>
        <v>3.0193387725674366E-2</v>
      </c>
      <c r="I18" s="42">
        <f t="shared" si="4"/>
        <v>0.17376244624680665</v>
      </c>
      <c r="J18" s="42">
        <f t="shared" si="5"/>
        <v>33.119834351998506</v>
      </c>
      <c r="K18" s="43">
        <f t="shared" si="6"/>
        <v>1096.9234275038202</v>
      </c>
      <c r="L18" s="43">
        <f t="shared" si="7"/>
        <v>5.3334991363736109E-2</v>
      </c>
      <c r="M18" s="44">
        <f t="shared" si="8"/>
        <v>18.749417116807237</v>
      </c>
      <c r="N18" s="102">
        <f t="shared" si="10"/>
        <v>2.3625160305262409</v>
      </c>
    </row>
    <row r="19" spans="1:14" s="2" customFormat="1" ht="13.5" customHeight="1" x14ac:dyDescent="0.25">
      <c r="A19" s="41">
        <v>16</v>
      </c>
      <c r="B19" s="73">
        <v>2588</v>
      </c>
      <c r="C19" s="45">
        <f t="shared" si="0"/>
        <v>1294</v>
      </c>
      <c r="D19" s="45">
        <f t="shared" si="1"/>
        <v>1294</v>
      </c>
      <c r="E19" s="73">
        <v>0.11</v>
      </c>
      <c r="F19" s="46">
        <f t="shared" si="2"/>
        <v>1.21E-2</v>
      </c>
      <c r="G19" s="42">
        <f t="shared" si="3"/>
        <v>0.99970994875761388</v>
      </c>
      <c r="H19" s="42">
        <f t="shared" si="9"/>
        <v>1.5470362931142981E-3</v>
      </c>
      <c r="I19" s="42">
        <f t="shared" si="4"/>
        <v>3.9332382245603918E-2</v>
      </c>
      <c r="J19" s="42">
        <f t="shared" si="5"/>
        <v>646.3972464323549</v>
      </c>
      <c r="K19" s="43">
        <f t="shared" si="6"/>
        <v>417829.40019533056</v>
      </c>
      <c r="L19" s="43">
        <f t="shared" si="7"/>
        <v>2.4688639931176041E-2</v>
      </c>
      <c r="M19" s="44">
        <f t="shared" si="8"/>
        <v>40.504458843730447</v>
      </c>
      <c r="N19" s="102">
        <f t="shared" si="10"/>
        <v>5.1037551050226257</v>
      </c>
    </row>
    <row r="20" spans="1:14" s="2" customFormat="1" ht="13.5" customHeight="1" x14ac:dyDescent="0.25">
      <c r="A20" s="41">
        <v>17</v>
      </c>
      <c r="B20" s="73">
        <v>1204</v>
      </c>
      <c r="C20" s="45">
        <f t="shared" si="0"/>
        <v>602</v>
      </c>
      <c r="D20" s="45">
        <f t="shared" si="1"/>
        <v>602</v>
      </c>
      <c r="E20" s="73">
        <v>0</v>
      </c>
      <c r="F20" s="46">
        <f t="shared" si="2"/>
        <v>0</v>
      </c>
      <c r="G20" s="42">
        <f t="shared" si="3"/>
        <v>0.99937591013105886</v>
      </c>
      <c r="H20" s="42">
        <f t="shared" si="9"/>
        <v>3.3181136536554229E-3</v>
      </c>
      <c r="I20" s="42">
        <f t="shared" si="4"/>
        <v>5.7603069828399099E-2</v>
      </c>
      <c r="J20" s="42">
        <f t="shared" si="5"/>
        <v>301.37605410180669</v>
      </c>
      <c r="K20" s="43">
        <f t="shared" si="6"/>
        <v>90827.52598597511</v>
      </c>
      <c r="L20" s="43">
        <f t="shared" si="7"/>
        <v>2.6459717291717165E-2</v>
      </c>
      <c r="M20" s="44">
        <f t="shared" si="8"/>
        <v>37.793298733128779</v>
      </c>
      <c r="N20" s="102">
        <f t="shared" si="10"/>
        <v>4.7621359932008476</v>
      </c>
    </row>
    <row r="21" spans="1:14" s="2" customFormat="1" ht="13.5" customHeight="1" x14ac:dyDescent="0.25">
      <c r="A21" s="41">
        <v>18</v>
      </c>
      <c r="B21" s="73">
        <v>1037</v>
      </c>
      <c r="C21" s="45">
        <f t="shared" si="0"/>
        <v>518.5</v>
      </c>
      <c r="D21" s="45">
        <f t="shared" si="1"/>
        <v>518.5</v>
      </c>
      <c r="E21" s="73">
        <v>-0.03</v>
      </c>
      <c r="F21" s="46">
        <f t="shared" si="2"/>
        <v>8.9999999999999998E-4</v>
      </c>
      <c r="G21" s="42">
        <f t="shared" si="3"/>
        <v>0.99927518724329545</v>
      </c>
      <c r="H21" s="42">
        <f t="shared" si="9"/>
        <v>3.852124975275306E-3</v>
      </c>
      <c r="I21" s="42">
        <f t="shared" si="4"/>
        <v>6.2065489406555929E-2</v>
      </c>
      <c r="J21" s="42">
        <f t="shared" si="5"/>
        <v>259.59697736144483</v>
      </c>
      <c r="K21" s="43">
        <f t="shared" si="6"/>
        <v>67390.590655198495</v>
      </c>
      <c r="L21" s="43">
        <f t="shared" si="7"/>
        <v>2.6993728613337049E-2</v>
      </c>
      <c r="M21" s="44">
        <f t="shared" si="8"/>
        <v>37.045641760876279</v>
      </c>
      <c r="N21" s="102">
        <f t="shared" si="10"/>
        <v>4.6679276468145554</v>
      </c>
    </row>
    <row r="22" spans="1:14" s="2" customFormat="1" ht="13.5" customHeight="1" x14ac:dyDescent="0.25">
      <c r="A22" s="41">
        <v>19</v>
      </c>
      <c r="B22" s="73">
        <v>467</v>
      </c>
      <c r="C22" s="45">
        <f t="shared" si="0"/>
        <v>233.5</v>
      </c>
      <c r="D22" s="45">
        <f t="shared" si="1"/>
        <v>233.5</v>
      </c>
      <c r="E22" s="73">
        <v>0.21</v>
      </c>
      <c r="F22" s="46">
        <f t="shared" si="2"/>
        <v>4.4099999999999993E-2</v>
      </c>
      <c r="G22" s="42">
        <f t="shared" si="3"/>
        <v>0.99838622915545994</v>
      </c>
      <c r="H22" s="42">
        <f t="shared" si="9"/>
        <v>8.5849041761649567E-3</v>
      </c>
      <c r="I22" s="42">
        <f t="shared" si="4"/>
        <v>9.2654757979096558E-2</v>
      </c>
      <c r="J22" s="42">
        <f t="shared" si="5"/>
        <v>116.48353662192179</v>
      </c>
      <c r="K22" s="43">
        <f t="shared" si="6"/>
        <v>13568.414303950594</v>
      </c>
      <c r="L22" s="43">
        <f t="shared" si="7"/>
        <v>3.1726507814226701E-2</v>
      </c>
      <c r="M22" s="44">
        <f t="shared" si="8"/>
        <v>31.519384542902106</v>
      </c>
      <c r="N22" s="102">
        <f t="shared" si="10"/>
        <v>3.971592865581711</v>
      </c>
    </row>
    <row r="23" spans="1:14" s="2" customFormat="1" ht="13.5" customHeight="1" x14ac:dyDescent="0.25">
      <c r="A23" s="41">
        <v>20</v>
      </c>
      <c r="B23" s="73">
        <v>306</v>
      </c>
      <c r="C23" s="45">
        <f t="shared" si="0"/>
        <v>153</v>
      </c>
      <c r="D23" s="45">
        <f t="shared" si="1"/>
        <v>153</v>
      </c>
      <c r="E23" s="73">
        <v>0.28000000000000003</v>
      </c>
      <c r="F23" s="46">
        <f t="shared" si="2"/>
        <v>7.8400000000000011E-2</v>
      </c>
      <c r="G23" s="42">
        <f t="shared" si="3"/>
        <v>0.9975308641975309</v>
      </c>
      <c r="H23" s="42">
        <f t="shared" si="9"/>
        <v>1.3135527124531671E-2</v>
      </c>
      <c r="I23" s="42">
        <f t="shared" si="4"/>
        <v>0.11461032730313474</v>
      </c>
      <c r="J23" s="42">
        <f t="shared" si="5"/>
        <v>76.129415326806196</v>
      </c>
      <c r="K23" s="43">
        <f t="shared" si="6"/>
        <v>5795.687878001354</v>
      </c>
      <c r="L23" s="43">
        <f t="shared" si="7"/>
        <v>3.627713076259341E-2</v>
      </c>
      <c r="M23" s="44">
        <f t="shared" si="8"/>
        <v>27.565575859465</v>
      </c>
      <c r="N23" s="102">
        <f t="shared" si="10"/>
        <v>3.4733941035582943</v>
      </c>
    </row>
    <row r="24" spans="1:14" s="2" customFormat="1" ht="13.5" customHeight="1" x14ac:dyDescent="0.25">
      <c r="A24" s="41">
        <v>21</v>
      </c>
      <c r="B24" s="73">
        <v>202</v>
      </c>
      <c r="C24" s="45">
        <f t="shared" si="0"/>
        <v>101</v>
      </c>
      <c r="D24" s="45">
        <f t="shared" si="1"/>
        <v>101</v>
      </c>
      <c r="E24" s="73">
        <v>0.36</v>
      </c>
      <c r="F24" s="46">
        <f t="shared" si="2"/>
        <v>0.12959999999999999</v>
      </c>
      <c r="G24" s="42">
        <f t="shared" si="3"/>
        <v>0.99624530663329158</v>
      </c>
      <c r="H24" s="42">
        <f t="shared" si="9"/>
        <v>1.9974350712650718E-2</v>
      </c>
      <c r="I24" s="42">
        <f t="shared" si="4"/>
        <v>0.14133064321883884</v>
      </c>
      <c r="J24" s="42">
        <f t="shared" si="5"/>
        <v>50.064205559715731</v>
      </c>
      <c r="K24" s="43">
        <f t="shared" si="6"/>
        <v>2506.4246783254716</v>
      </c>
      <c r="L24" s="43">
        <f t="shared" si="7"/>
        <v>4.3115954350712457E-2</v>
      </c>
      <c r="M24" s="44">
        <f t="shared" si="8"/>
        <v>23.193270682722943</v>
      </c>
      <c r="N24" s="102">
        <f t="shared" si="10"/>
        <v>2.9224627862776975</v>
      </c>
    </row>
    <row r="25" spans="1:14" x14ac:dyDescent="0.25">
      <c r="A25" s="41">
        <v>22</v>
      </c>
      <c r="B25" s="76">
        <v>1404</v>
      </c>
      <c r="C25" s="45">
        <f>B25/2</f>
        <v>702</v>
      </c>
      <c r="D25" s="45">
        <f>C25</f>
        <v>702</v>
      </c>
      <c r="E25" s="74">
        <v>-0.06</v>
      </c>
      <c r="F25" s="46">
        <f>E25^2</f>
        <v>3.5999999999999999E-3</v>
      </c>
      <c r="G25" s="42">
        <f>(1-3/(4*(D25+C25)-9))</f>
        <v>0.99946495452113426</v>
      </c>
      <c r="H25" s="42">
        <f t="shared" si="9"/>
        <v>2.8472370236921167E-3</v>
      </c>
      <c r="I25" s="42">
        <f>H25^0.5</f>
        <v>5.3359507341167581E-2</v>
      </c>
      <c r="J25" s="42">
        <f>1/I25^2</f>
        <v>351.2176863671375</v>
      </c>
      <c r="K25" s="43">
        <f>J25^2</f>
        <v>123353.86321708496</v>
      </c>
      <c r="L25" s="43">
        <f t="shared" si="7"/>
        <v>2.5988840661753859E-2</v>
      </c>
      <c r="M25" s="44">
        <f>1/L25</f>
        <v>38.478053446671709</v>
      </c>
      <c r="N25" s="102">
        <f t="shared" si="10"/>
        <v>4.8484183548148208</v>
      </c>
    </row>
    <row r="26" spans="1:14" x14ac:dyDescent="0.25">
      <c r="A26" s="87">
        <v>23</v>
      </c>
      <c r="B26" s="77">
        <v>3136</v>
      </c>
      <c r="C26" s="3">
        <f t="shared" ref="C26:C30" si="11">B26/2</f>
        <v>1568</v>
      </c>
      <c r="D26" s="3">
        <f t="shared" ref="D26:D30" si="12">C26</f>
        <v>1568</v>
      </c>
      <c r="E26" s="75">
        <v>7.0000000000000007E-2</v>
      </c>
      <c r="F26" s="42">
        <f t="shared" ref="F26:F30" si="13">E26^2</f>
        <v>4.9000000000000007E-3</v>
      </c>
      <c r="G26" s="42">
        <f t="shared" ref="G26:G30" si="14">(1-3/(4*(D26+C26)-9))</f>
        <v>0.99976067012365377</v>
      </c>
      <c r="H26" s="42">
        <f t="shared" si="9"/>
        <v>1.2756809917424709E-3</v>
      </c>
      <c r="I26" s="42">
        <f t="shared" ref="I26:I30" si="15">H26^0.5</f>
        <v>3.5716676661504645E-2</v>
      </c>
      <c r="J26" s="42">
        <f t="shared" ref="J26:J30" si="16">1/I26^2</f>
        <v>783.89503839363942</v>
      </c>
      <c r="K26" s="43">
        <f t="shared" ref="K26:K30" si="17">J26^2</f>
        <v>614491.43121816544</v>
      </c>
      <c r="L26" s="43">
        <f t="shared" si="7"/>
        <v>2.4417284629804213E-2</v>
      </c>
      <c r="M26" s="44">
        <f t="shared" ref="M26:M30" si="18">1/L26</f>
        <v>40.954594876589205</v>
      </c>
      <c r="N26" s="102">
        <f t="shared" si="10"/>
        <v>5.1604743932501522</v>
      </c>
    </row>
    <row r="27" spans="1:14" x14ac:dyDescent="0.25">
      <c r="A27" s="87">
        <v>25</v>
      </c>
      <c r="B27" s="77">
        <v>46</v>
      </c>
      <c r="C27" s="3">
        <f t="shared" si="11"/>
        <v>23</v>
      </c>
      <c r="D27" s="3">
        <f t="shared" si="12"/>
        <v>23</v>
      </c>
      <c r="E27" s="75">
        <v>0.7</v>
      </c>
      <c r="F27" s="42">
        <f t="shared" si="13"/>
        <v>0.48999999999999994</v>
      </c>
      <c r="G27" s="42">
        <f t="shared" si="14"/>
        <v>0.98285714285714287</v>
      </c>
      <c r="H27" s="42">
        <f t="shared" si="9"/>
        <v>8.9326796805678801E-2</v>
      </c>
      <c r="I27" s="42">
        <f t="shared" si="15"/>
        <v>0.29887588863218595</v>
      </c>
      <c r="J27" s="42">
        <f t="shared" si="16"/>
        <v>11.194848978805277</v>
      </c>
      <c r="K27" s="43">
        <f t="shared" si="17"/>
        <v>125.32464365825756</v>
      </c>
      <c r="L27" s="43">
        <f t="shared" si="7"/>
        <v>0.11246840044374054</v>
      </c>
      <c r="M27" s="44">
        <f t="shared" si="18"/>
        <v>8.8913863454493125</v>
      </c>
      <c r="N27" s="102">
        <f t="shared" si="10"/>
        <v>1.1203571099762895</v>
      </c>
    </row>
    <row r="28" spans="1:14" x14ac:dyDescent="0.25">
      <c r="A28" s="41">
        <v>26</v>
      </c>
      <c r="B28" s="77">
        <v>117</v>
      </c>
      <c r="C28" s="3">
        <f t="shared" si="11"/>
        <v>58.5</v>
      </c>
      <c r="D28" s="3">
        <f t="shared" si="12"/>
        <v>58.5</v>
      </c>
      <c r="E28" s="75">
        <v>0.24</v>
      </c>
      <c r="F28" s="42">
        <f t="shared" si="13"/>
        <v>5.7599999999999998E-2</v>
      </c>
      <c r="G28" s="42">
        <f t="shared" si="14"/>
        <v>0.99346405228758172</v>
      </c>
      <c r="H28" s="42">
        <f t="shared" si="9"/>
        <v>3.3988746091885916E-2</v>
      </c>
      <c r="I28" s="42">
        <f t="shared" si="15"/>
        <v>0.18436037017723172</v>
      </c>
      <c r="J28" s="42">
        <f t="shared" si="16"/>
        <v>29.421503143910584</v>
      </c>
      <c r="K28" s="43">
        <f t="shared" si="17"/>
        <v>865.62484724714045</v>
      </c>
      <c r="L28" s="43">
        <f t="shared" si="7"/>
        <v>5.7130349729947655E-2</v>
      </c>
      <c r="M28" s="44">
        <f t="shared" si="18"/>
        <v>17.503831233782932</v>
      </c>
      <c r="N28" s="102">
        <f t="shared" si="10"/>
        <v>2.2055662652237125</v>
      </c>
    </row>
    <row r="29" spans="1:14" x14ac:dyDescent="0.25">
      <c r="A29" s="41">
        <v>27</v>
      </c>
      <c r="B29" s="77">
        <v>302</v>
      </c>
      <c r="C29" s="3">
        <f t="shared" si="11"/>
        <v>151</v>
      </c>
      <c r="D29" s="3">
        <f t="shared" si="12"/>
        <v>151</v>
      </c>
      <c r="E29" s="75">
        <v>0.91</v>
      </c>
      <c r="F29" s="42">
        <f t="shared" si="13"/>
        <v>0.82810000000000006</v>
      </c>
      <c r="G29" s="42">
        <f t="shared" si="14"/>
        <v>0.99749791492910755</v>
      </c>
      <c r="H29" s="42">
        <f t="shared" si="9"/>
        <v>1.4549862123018769E-2</v>
      </c>
      <c r="I29" s="42">
        <f t="shared" si="15"/>
        <v>0.12062280929831956</v>
      </c>
      <c r="J29" s="42">
        <f t="shared" si="16"/>
        <v>68.729173619998718</v>
      </c>
      <c r="K29" s="43">
        <f t="shared" si="17"/>
        <v>4723.699306487928</v>
      </c>
      <c r="L29" s="43">
        <f t="shared" si="7"/>
        <v>3.7691465761080511E-2</v>
      </c>
      <c r="M29" s="44">
        <f t="shared" si="18"/>
        <v>26.531204871119151</v>
      </c>
      <c r="N29" s="102">
        <f t="shared" si="10"/>
        <v>3.3430584229206413</v>
      </c>
    </row>
    <row r="30" spans="1:14" x14ac:dyDescent="0.25">
      <c r="A30" s="41">
        <v>28</v>
      </c>
      <c r="B30" s="77">
        <v>52</v>
      </c>
      <c r="C30" s="3">
        <f t="shared" si="11"/>
        <v>26</v>
      </c>
      <c r="D30" s="3">
        <f t="shared" si="12"/>
        <v>26</v>
      </c>
      <c r="E30" s="75">
        <v>1.2</v>
      </c>
      <c r="F30" s="42">
        <f t="shared" si="13"/>
        <v>1.44</v>
      </c>
      <c r="G30" s="42">
        <f t="shared" si="14"/>
        <v>0.98492462311557794</v>
      </c>
      <c r="H30" s="42">
        <f t="shared" si="9"/>
        <v>8.8467424093797181E-2</v>
      </c>
      <c r="I30" s="42">
        <f t="shared" si="15"/>
        <v>0.29743473921819752</v>
      </c>
      <c r="J30" s="42">
        <f t="shared" si="16"/>
        <v>11.303595761302542</v>
      </c>
      <c r="K30" s="43">
        <f t="shared" si="17"/>
        <v>127.77127713493681</v>
      </c>
      <c r="L30" s="43">
        <f t="shared" si="7"/>
        <v>0.11160902773185892</v>
      </c>
      <c r="M30" s="44">
        <f t="shared" si="18"/>
        <v>8.9598486817975296</v>
      </c>
      <c r="N30" s="102">
        <f t="shared" si="10"/>
        <v>1.1289836910642397</v>
      </c>
    </row>
    <row r="31" spans="1:14" x14ac:dyDescent="0.25">
      <c r="I31" s="47" t="s">
        <v>25</v>
      </c>
      <c r="L31" s="104" t="s">
        <v>50</v>
      </c>
      <c r="M31" s="103">
        <f>SUM(M4:M30)</f>
        <v>793.6207363058985</v>
      </c>
      <c r="N31" s="103">
        <f>SUM(N4:N30)</f>
        <v>100</v>
      </c>
    </row>
    <row r="32" spans="1:14" x14ac:dyDescent="0.25">
      <c r="B32" s="50"/>
    </row>
    <row r="33" spans="1:13" x14ac:dyDescent="0.25">
      <c r="A33" s="101" t="s">
        <v>49</v>
      </c>
      <c r="B33" s="101"/>
      <c r="C33" s="101"/>
    </row>
    <row r="34" spans="1:13" ht="30" customHeight="1" x14ac:dyDescent="0.25">
      <c r="A34" s="16" t="s">
        <v>17</v>
      </c>
      <c r="B34" s="18" t="s">
        <v>26</v>
      </c>
      <c r="C34" s="16" t="s">
        <v>7</v>
      </c>
      <c r="D34" s="16" t="s">
        <v>8</v>
      </c>
      <c r="E34" s="16" t="s">
        <v>27</v>
      </c>
      <c r="F34" s="16" t="s">
        <v>36</v>
      </c>
      <c r="G34" s="17" t="s">
        <v>37</v>
      </c>
      <c r="H34" s="17" t="s">
        <v>38</v>
      </c>
      <c r="I34" s="16" t="s">
        <v>39</v>
      </c>
      <c r="J34" s="16" t="s">
        <v>5</v>
      </c>
      <c r="K34" s="17" t="s">
        <v>28</v>
      </c>
      <c r="L34" s="17" t="s">
        <v>29</v>
      </c>
    </row>
    <row r="35" spans="1:13" ht="14.25" customHeight="1" x14ac:dyDescent="0.25">
      <c r="A35" s="5">
        <f>COUNT(A4:A30)</f>
        <v>27</v>
      </c>
      <c r="B35" s="19">
        <f>A35-1</f>
        <v>26</v>
      </c>
      <c r="C35" s="48">
        <f>SUMPRODUCT(F4:F30,J4:J30)-(SUMPRODUCT(E4:E30,J4:J30))^2/(SUM(J4:J30))</f>
        <v>137.16142550018344</v>
      </c>
      <c r="D35" s="49">
        <f>SUM(J4:J30)-(SUM(K4:K30)/SUM(J4:J30))</f>
        <v>4803.5316496974592</v>
      </c>
      <c r="E35" s="49">
        <f>(C35-B35)/D35</f>
        <v>2.3141603638061743E-2</v>
      </c>
      <c r="F35" s="88">
        <f>SUMPRODUCT(E4:E30,M4:M30)/SUM(M4:M30)</f>
        <v>0.1218720980076078</v>
      </c>
      <c r="G35" s="91">
        <f>1/SUM(M4:M30)</f>
        <v>1.2600477208480516E-3</v>
      </c>
      <c r="H35" s="90">
        <f>G35^0.5</f>
        <v>3.5497150883529394E-2</v>
      </c>
      <c r="I35" s="90">
        <f>F35/H35</f>
        <v>3.4332923903522694</v>
      </c>
      <c r="J35" s="92">
        <f>2*(1-_xlfn.NORM.S.DIST(I35,TRUE))</f>
        <v>5.9629867179644691E-4</v>
      </c>
      <c r="K35" s="90">
        <f>F35-1.96*H35</f>
        <v>5.2297682275890198E-2</v>
      </c>
      <c r="L35" s="90">
        <f>F35+1.96*H35</f>
        <v>0.19144651373932542</v>
      </c>
    </row>
    <row r="36" spans="1:13" s="1" customFormat="1" ht="15" customHeight="1" x14ac:dyDescent="0.25">
      <c r="A36" s="2"/>
      <c r="B36" s="50"/>
      <c r="F36" s="52">
        <v>0.14000000000000001</v>
      </c>
      <c r="G36" s="53">
        <v>1E-3</v>
      </c>
      <c r="H36" s="52">
        <v>0.04</v>
      </c>
      <c r="I36" s="52">
        <v>3.92</v>
      </c>
      <c r="J36" s="52">
        <v>0</v>
      </c>
      <c r="K36" s="52">
        <v>7.0000000000000007E-2</v>
      </c>
      <c r="L36" s="52">
        <v>0.21</v>
      </c>
      <c r="M36" s="52" t="s">
        <v>30</v>
      </c>
    </row>
  </sheetData>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E3FC-3AC3-417A-843D-AAC6F5CB42C8}">
  <dimension ref="A1:E11"/>
  <sheetViews>
    <sheetView workbookViewId="0">
      <selection activeCell="A12" sqref="A12"/>
    </sheetView>
  </sheetViews>
  <sheetFormatPr baseColWidth="10" defaultRowHeight="15" x14ac:dyDescent="0.25"/>
  <cols>
    <col min="1" max="1" width="21.140625" customWidth="1"/>
    <col min="3" max="3" width="16.7109375" customWidth="1"/>
  </cols>
  <sheetData>
    <row r="1" spans="1:5" x14ac:dyDescent="0.25">
      <c r="A1" s="100" t="s">
        <v>42</v>
      </c>
      <c r="B1" s="47" t="s">
        <v>44</v>
      </c>
    </row>
    <row r="2" spans="1:5" x14ac:dyDescent="0.25">
      <c r="A2" s="100"/>
      <c r="B2" s="47"/>
    </row>
    <row r="3" spans="1:5" x14ac:dyDescent="0.25">
      <c r="A3" t="s">
        <v>45</v>
      </c>
    </row>
    <row r="4" spans="1:5" ht="18.75" customHeight="1" x14ac:dyDescent="0.25">
      <c r="B4" s="16" t="s">
        <v>36</v>
      </c>
      <c r="C4" s="17" t="s">
        <v>37</v>
      </c>
      <c r="D4" s="70"/>
      <c r="E4" s="71"/>
    </row>
    <row r="5" spans="1:5" x14ac:dyDescent="0.25">
      <c r="A5" s="44" t="s">
        <v>34</v>
      </c>
      <c r="B5" s="54">
        <v>0.17</v>
      </c>
      <c r="C5" s="55">
        <v>1E-3</v>
      </c>
    </row>
    <row r="6" spans="1:5" x14ac:dyDescent="0.25">
      <c r="A6" s="44" t="s">
        <v>35</v>
      </c>
      <c r="B6" s="52">
        <v>0.14000000000000001</v>
      </c>
      <c r="C6" s="53">
        <v>1E-3</v>
      </c>
    </row>
    <row r="8" spans="1:5" x14ac:dyDescent="0.25">
      <c r="A8" s="44" t="s">
        <v>40</v>
      </c>
      <c r="B8" s="44">
        <f>(B5-B6)/(C5+C6)^0.5</f>
        <v>0.67082039324993692</v>
      </c>
      <c r="D8" s="15"/>
      <c r="E8" s="15"/>
    </row>
    <row r="9" spans="1:5" x14ac:dyDescent="0.25">
      <c r="A9" s="44" t="s">
        <v>41</v>
      </c>
      <c r="B9" s="44">
        <f>2*(1-_xlfn.NORM.S.DIST(B8,TRUE))</f>
        <v>0.50233495436050202</v>
      </c>
    </row>
    <row r="11" spans="1:5" x14ac:dyDescent="0.25">
      <c r="A11"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3CDE-BA77-4BA6-A891-F9ED919B2FA8}">
  <dimension ref="A1:U133"/>
  <sheetViews>
    <sheetView zoomScale="80" zoomScaleNormal="80" workbookViewId="0">
      <selection activeCell="S11" sqref="S11"/>
    </sheetView>
  </sheetViews>
  <sheetFormatPr baseColWidth="10" defaultRowHeight="15" x14ac:dyDescent="0.25"/>
  <cols>
    <col min="1" max="1" width="4" customWidth="1"/>
    <col min="2" max="5" width="9.42578125" style="1" customWidth="1"/>
    <col min="6" max="6" width="13.28515625" style="1" customWidth="1"/>
    <col min="7" max="7" width="9.42578125" customWidth="1"/>
    <col min="8" max="8" width="9.42578125" style="1" customWidth="1"/>
    <col min="9" max="9" width="7" style="1" customWidth="1"/>
    <col min="10" max="10" width="5.5703125" customWidth="1"/>
    <col min="11" max="12" width="8.7109375" customWidth="1"/>
    <col min="13" max="13" width="10" customWidth="1"/>
    <col min="14" max="14" width="8.7109375" customWidth="1"/>
    <col min="15" max="15" width="11" customWidth="1"/>
    <col min="16" max="16" width="10.7109375" customWidth="1"/>
    <col min="17" max="17" width="8.140625" customWidth="1"/>
    <col min="18" max="18" width="7.7109375" customWidth="1"/>
    <col min="19" max="19" width="10.42578125" customWidth="1"/>
    <col min="20" max="20" width="7.7109375" customWidth="1"/>
    <col min="21" max="21" width="7.28515625" customWidth="1"/>
  </cols>
  <sheetData>
    <row r="1" spans="1:21" x14ac:dyDescent="0.25">
      <c r="A1" s="100" t="s">
        <v>42</v>
      </c>
      <c r="C1" s="47" t="s">
        <v>43</v>
      </c>
    </row>
    <row r="3" spans="1:21" x14ac:dyDescent="0.25">
      <c r="A3" s="99" t="s">
        <v>65</v>
      </c>
      <c r="B3" s="99"/>
      <c r="C3" s="99"/>
      <c r="D3" s="99"/>
      <c r="E3" s="99"/>
      <c r="F3" s="99"/>
      <c r="G3" s="99"/>
      <c r="H3" s="99"/>
      <c r="I3" s="99"/>
      <c r="J3" s="99"/>
      <c r="K3" s="99"/>
      <c r="L3" s="99"/>
      <c r="M3" s="99"/>
      <c r="N3" s="99"/>
      <c r="O3" s="99"/>
      <c r="P3" s="99"/>
      <c r="Q3" s="99"/>
    </row>
    <row r="4" spans="1:21" x14ac:dyDescent="0.25">
      <c r="A4" s="99"/>
      <c r="B4" s="99"/>
      <c r="C4" s="99"/>
      <c r="D4" s="99"/>
      <c r="E4" s="99"/>
      <c r="F4" s="99"/>
      <c r="G4" s="99"/>
      <c r="H4" s="99"/>
      <c r="I4" s="99"/>
      <c r="J4" s="99"/>
      <c r="K4" s="99"/>
      <c r="L4" s="99"/>
      <c r="M4" s="99"/>
      <c r="N4" s="99"/>
      <c r="O4" s="99"/>
      <c r="P4" s="99"/>
      <c r="Q4" s="99"/>
    </row>
    <row r="6" spans="1:21" ht="15.75" x14ac:dyDescent="0.25">
      <c r="A6" s="96" t="s">
        <v>34</v>
      </c>
      <c r="B6" s="96"/>
      <c r="C6" s="96"/>
      <c r="D6" s="96"/>
      <c r="E6" s="96"/>
      <c r="F6" s="96"/>
      <c r="G6" s="96"/>
      <c r="H6" s="96"/>
      <c r="I6" s="33"/>
      <c r="J6" s="96" t="s">
        <v>35</v>
      </c>
      <c r="K6" s="96"/>
      <c r="L6" s="96"/>
      <c r="M6" s="96"/>
      <c r="N6" s="96"/>
      <c r="O6" s="96"/>
      <c r="P6" s="96"/>
      <c r="Q6" s="96"/>
      <c r="R6" s="33"/>
      <c r="S6" s="33"/>
      <c r="T6" s="33"/>
      <c r="U6" s="33"/>
    </row>
    <row r="7" spans="1:21" s="2" customFormat="1" ht="25.5" x14ac:dyDescent="0.25">
      <c r="A7" s="8"/>
      <c r="B7" s="78" t="s">
        <v>0</v>
      </c>
      <c r="C7" s="34" t="s">
        <v>9</v>
      </c>
      <c r="D7" s="34" t="s">
        <v>1</v>
      </c>
      <c r="E7" s="28" t="s">
        <v>2</v>
      </c>
      <c r="F7" s="28" t="s">
        <v>10</v>
      </c>
      <c r="G7" s="28" t="s">
        <v>3</v>
      </c>
      <c r="H7" s="28" t="s">
        <v>4</v>
      </c>
      <c r="J7" s="8"/>
      <c r="K7" s="78" t="s">
        <v>0</v>
      </c>
      <c r="L7" s="34" t="s">
        <v>9</v>
      </c>
      <c r="M7" s="34" t="s">
        <v>1</v>
      </c>
      <c r="N7" s="28" t="s">
        <v>2</v>
      </c>
      <c r="O7" s="28" t="s">
        <v>10</v>
      </c>
      <c r="P7" s="28" t="s">
        <v>3</v>
      </c>
      <c r="Q7" s="28" t="s">
        <v>4</v>
      </c>
    </row>
    <row r="8" spans="1:21" x14ac:dyDescent="0.25">
      <c r="A8" s="9">
        <v>1</v>
      </c>
      <c r="B8" s="79">
        <v>0.03</v>
      </c>
      <c r="C8" s="35">
        <f t="shared" ref="C8:C42" si="0">B8^2</f>
        <v>8.9999999999999998E-4</v>
      </c>
      <c r="D8" s="35">
        <v>4.8519355446761019E-3</v>
      </c>
      <c r="E8" s="11">
        <f>1/D8</f>
        <v>206.10331501564835</v>
      </c>
      <c r="F8" s="12">
        <f>E8^2</f>
        <v>42478.576460439581</v>
      </c>
      <c r="G8" s="25">
        <f t="shared" ref="G8:G50" si="1">D8+$B$57</f>
        <v>1.88015514480987E-2</v>
      </c>
      <c r="H8" s="12">
        <f t="shared" ref="H8:H9" si="2">1/G8</f>
        <v>53.187100158222563</v>
      </c>
      <c r="J8" s="9">
        <v>1</v>
      </c>
      <c r="K8" s="79">
        <v>-0.06</v>
      </c>
      <c r="L8" s="35">
        <f t="shared" ref="L8:L34" si="3">K8^2</f>
        <v>3.5999999999999999E-3</v>
      </c>
      <c r="M8" s="35">
        <v>1.4419971797737836E-2</v>
      </c>
      <c r="N8" s="11">
        <f>1/M8</f>
        <v>69.348263230090168</v>
      </c>
      <c r="O8" s="12">
        <f>N8^2</f>
        <v>4809.1816130298757</v>
      </c>
      <c r="P8" s="25">
        <f t="shared" ref="P8:P34" si="4">M8+$B$57</f>
        <v>2.8369587701160437E-2</v>
      </c>
      <c r="Q8" s="12">
        <f t="shared" ref="Q8:Q9" si="5">1/P8</f>
        <v>35.249014209645907</v>
      </c>
    </row>
    <row r="9" spans="1:21" x14ac:dyDescent="0.25">
      <c r="A9" s="9">
        <v>2</v>
      </c>
      <c r="B9" s="80">
        <v>0.11</v>
      </c>
      <c r="C9" s="35">
        <f t="shared" si="0"/>
        <v>1.21E-2</v>
      </c>
      <c r="D9" s="35">
        <v>3.0545521242343167E-3</v>
      </c>
      <c r="E9" s="11">
        <f>1/D9</f>
        <v>327.38023753667966</v>
      </c>
      <c r="F9" s="12">
        <f>E9^2</f>
        <v>107177.8199295728</v>
      </c>
      <c r="G9" s="25">
        <f t="shared" si="1"/>
        <v>1.7004168027656915E-2</v>
      </c>
      <c r="H9" s="12">
        <f t="shared" si="2"/>
        <v>58.809110705888195</v>
      </c>
      <c r="J9" s="9">
        <v>2</v>
      </c>
      <c r="K9" s="80">
        <v>-0.19</v>
      </c>
      <c r="L9" s="35">
        <f t="shared" si="3"/>
        <v>3.61E-2</v>
      </c>
      <c r="M9" s="35">
        <v>5.7359702784772638E-3</v>
      </c>
      <c r="N9" s="11">
        <f t="shared" ref="N9" si="6">1/M9</f>
        <v>174.33842078161385</v>
      </c>
      <c r="O9" s="12">
        <f>N9^2</f>
        <v>30393.884960627049</v>
      </c>
      <c r="P9" s="25">
        <f t="shared" si="4"/>
        <v>1.9685586181899861E-2</v>
      </c>
      <c r="Q9" s="12">
        <f t="shared" si="5"/>
        <v>50.798588914739128</v>
      </c>
    </row>
    <row r="10" spans="1:21" x14ac:dyDescent="0.25">
      <c r="A10" s="9">
        <v>3</v>
      </c>
      <c r="B10" s="80">
        <v>0.2</v>
      </c>
      <c r="C10" s="35">
        <f t="shared" si="0"/>
        <v>4.0000000000000008E-2</v>
      </c>
      <c r="D10" s="35">
        <v>4.3862613761967281E-3</v>
      </c>
      <c r="E10" s="11">
        <f t="shared" ref="E10:E50" si="7">1/D10</f>
        <v>227.98458966143221</v>
      </c>
      <c r="F10" s="12">
        <f t="shared" ref="F10:F50" si="8">E10^2</f>
        <v>51976.973123091622</v>
      </c>
      <c r="G10" s="25">
        <f t="shared" si="1"/>
        <v>1.8335877279619328E-2</v>
      </c>
      <c r="H10" s="12">
        <f t="shared" ref="H10:H50" si="9">1/G10</f>
        <v>54.537886829746554</v>
      </c>
      <c r="J10" s="9">
        <v>3</v>
      </c>
      <c r="K10" s="80">
        <v>0.03</v>
      </c>
      <c r="L10" s="35">
        <f t="shared" si="3"/>
        <v>8.9999999999999998E-4</v>
      </c>
      <c r="M10" s="35">
        <v>7.3739757133918261E-3</v>
      </c>
      <c r="N10" s="11">
        <f t="shared" ref="N10:N34" si="10">1/M10</f>
        <v>135.61205499821583</v>
      </c>
      <c r="O10" s="12">
        <f t="shared" ref="O10:O34" si="11">N10^2</f>
        <v>18390.629460839114</v>
      </c>
      <c r="P10" s="25">
        <f t="shared" si="4"/>
        <v>2.1323591616814425E-2</v>
      </c>
      <c r="Q10" s="12">
        <f t="shared" ref="Q10:Q34" si="12">1/P10</f>
        <v>46.896414917806986</v>
      </c>
    </row>
    <row r="11" spans="1:21" x14ac:dyDescent="0.25">
      <c r="A11" s="9">
        <v>4</v>
      </c>
      <c r="B11" s="80">
        <v>0.17</v>
      </c>
      <c r="C11" s="35">
        <f t="shared" si="0"/>
        <v>2.8900000000000006E-2</v>
      </c>
      <c r="D11" s="35">
        <v>8.0854196094277946E-3</v>
      </c>
      <c r="E11" s="11">
        <f t="shared" si="7"/>
        <v>123.67941904140335</v>
      </c>
      <c r="F11" s="12">
        <f t="shared" si="8"/>
        <v>15296.598694419046</v>
      </c>
      <c r="G11" s="25">
        <f t="shared" si="1"/>
        <v>2.2035035512850396E-2</v>
      </c>
      <c r="H11" s="12">
        <f t="shared" si="9"/>
        <v>45.382273126667748</v>
      </c>
      <c r="J11" s="9">
        <v>4</v>
      </c>
      <c r="K11" s="80">
        <v>0.12</v>
      </c>
      <c r="L11" s="35">
        <f t="shared" si="3"/>
        <v>1.44E-2</v>
      </c>
      <c r="M11" s="35">
        <v>5.1473092854923226E-3</v>
      </c>
      <c r="N11" s="11">
        <f t="shared" si="10"/>
        <v>194.27626057336352</v>
      </c>
      <c r="O11" s="12">
        <f t="shared" si="11"/>
        <v>37743.265422369441</v>
      </c>
      <c r="P11" s="25">
        <f t="shared" si="4"/>
        <v>1.9096925188914923E-2</v>
      </c>
      <c r="Q11" s="12">
        <f t="shared" si="12"/>
        <v>52.364450826904005</v>
      </c>
    </row>
    <row r="12" spans="1:21" x14ac:dyDescent="0.25">
      <c r="A12" s="9">
        <v>5</v>
      </c>
      <c r="B12" s="80">
        <v>0.04</v>
      </c>
      <c r="C12" s="35">
        <f t="shared" si="0"/>
        <v>1.6000000000000001E-3</v>
      </c>
      <c r="D12" s="35">
        <v>9.5427528513498852E-4</v>
      </c>
      <c r="E12" s="11">
        <f t="shared" si="7"/>
        <v>1047.9156440256581</v>
      </c>
      <c r="F12" s="12">
        <f t="shared" si="8"/>
        <v>1098127.1969937098</v>
      </c>
      <c r="G12" s="25">
        <f t="shared" si="1"/>
        <v>1.4903891188557587E-2</v>
      </c>
      <c r="H12" s="12">
        <f t="shared" si="9"/>
        <v>67.096571448921111</v>
      </c>
      <c r="J12" s="9">
        <v>5</v>
      </c>
      <c r="K12" s="80">
        <v>-7.0000000000000007E-2</v>
      </c>
      <c r="L12" s="35">
        <f t="shared" si="3"/>
        <v>4.9000000000000007E-3</v>
      </c>
      <c r="M12" s="35">
        <v>8.9638422747239706E-3</v>
      </c>
      <c r="N12" s="11">
        <f t="shared" si="10"/>
        <v>111.55930340494457</v>
      </c>
      <c r="O12" s="12">
        <f t="shared" si="11"/>
        <v>12445.478176196477</v>
      </c>
      <c r="P12" s="25">
        <f t="shared" si="4"/>
        <v>2.2913458178146572E-2</v>
      </c>
      <c r="Q12" s="12">
        <f t="shared" si="12"/>
        <v>43.642473878244083</v>
      </c>
    </row>
    <row r="13" spans="1:21" x14ac:dyDescent="0.25">
      <c r="A13" s="9">
        <v>6</v>
      </c>
      <c r="B13" s="80">
        <v>0.23</v>
      </c>
      <c r="C13" s="35">
        <f t="shared" si="0"/>
        <v>5.2900000000000003E-2</v>
      </c>
      <c r="D13" s="35">
        <v>4.8189861712079549E-2</v>
      </c>
      <c r="E13" s="11">
        <f t="shared" si="7"/>
        <v>20.751252742220139</v>
      </c>
      <c r="F13" s="12">
        <f t="shared" si="8"/>
        <v>430.61449037149885</v>
      </c>
      <c r="G13" s="25">
        <f t="shared" si="1"/>
        <v>6.2139477615502148E-2</v>
      </c>
      <c r="H13" s="12">
        <f t="shared" si="9"/>
        <v>16.092829202518537</v>
      </c>
      <c r="J13" s="9">
        <v>6</v>
      </c>
      <c r="K13" s="80">
        <v>0.13</v>
      </c>
      <c r="L13" s="35">
        <f t="shared" si="3"/>
        <v>1.6900000000000002E-2</v>
      </c>
      <c r="M13" s="35">
        <v>2.4951447415242417E-3</v>
      </c>
      <c r="N13" s="11">
        <f t="shared" si="10"/>
        <v>400.77835299811784</v>
      </c>
      <c r="O13" s="12">
        <f t="shared" si="11"/>
        <v>160623.28823188395</v>
      </c>
      <c r="P13" s="25">
        <f t="shared" si="4"/>
        <v>1.6444760644946842E-2</v>
      </c>
      <c r="Q13" s="12">
        <f t="shared" si="12"/>
        <v>60.809641538156455</v>
      </c>
    </row>
    <row r="14" spans="1:21" x14ac:dyDescent="0.25">
      <c r="A14" s="9">
        <v>7</v>
      </c>
      <c r="B14" s="80">
        <v>0.04</v>
      </c>
      <c r="C14" s="35">
        <f t="shared" si="0"/>
        <v>1.6000000000000001E-3</v>
      </c>
      <c r="D14" s="35">
        <v>9.9643234243847294E-3</v>
      </c>
      <c r="E14" s="11">
        <f t="shared" si="7"/>
        <v>100.35804313143794</v>
      </c>
      <c r="F14" s="12">
        <f t="shared" si="8"/>
        <v>10071.736821171558</v>
      </c>
      <c r="G14" s="25">
        <f t="shared" si="1"/>
        <v>2.3913939327807329E-2</v>
      </c>
      <c r="H14" s="12">
        <f t="shared" si="9"/>
        <v>41.816615250720808</v>
      </c>
      <c r="J14" s="9">
        <v>7</v>
      </c>
      <c r="K14" s="80">
        <v>0.04</v>
      </c>
      <c r="L14" s="35">
        <f t="shared" si="3"/>
        <v>1.6000000000000001E-3</v>
      </c>
      <c r="M14" s="35">
        <v>1.9466252458059548E-2</v>
      </c>
      <c r="N14" s="11">
        <f t="shared" si="10"/>
        <v>51.370956076652199</v>
      </c>
      <c r="O14" s="12">
        <f t="shared" si="11"/>
        <v>2638.9751282293296</v>
      </c>
      <c r="P14" s="25">
        <f t="shared" si="4"/>
        <v>3.3415868361482151E-2</v>
      </c>
      <c r="Q14" s="12">
        <f t="shared" si="12"/>
        <v>29.925901945217181</v>
      </c>
    </row>
    <row r="15" spans="1:21" x14ac:dyDescent="0.25">
      <c r="A15" s="9">
        <v>8</v>
      </c>
      <c r="B15" s="80">
        <v>-0.08</v>
      </c>
      <c r="C15" s="35">
        <f t="shared" si="0"/>
        <v>6.4000000000000003E-3</v>
      </c>
      <c r="D15" s="35">
        <v>1.5916074780797106E-2</v>
      </c>
      <c r="E15" s="11">
        <f t="shared" si="7"/>
        <v>62.829561545319542</v>
      </c>
      <c r="F15" s="12">
        <f t="shared" si="8"/>
        <v>3947.5538039770963</v>
      </c>
      <c r="G15" s="25">
        <f t="shared" si="1"/>
        <v>2.9865690684219705E-2</v>
      </c>
      <c r="H15" s="12">
        <f t="shared" si="9"/>
        <v>33.48323702181699</v>
      </c>
      <c r="J15" s="9">
        <v>8</v>
      </c>
      <c r="K15" s="80">
        <v>0.19</v>
      </c>
      <c r="L15" s="35">
        <f t="shared" si="3"/>
        <v>3.61E-2</v>
      </c>
      <c r="M15" s="35">
        <v>2.9512001064983043E-3</v>
      </c>
      <c r="N15" s="11">
        <f t="shared" si="10"/>
        <v>338.84520327783969</v>
      </c>
      <c r="O15" s="12">
        <f t="shared" si="11"/>
        <v>114816.0717844005</v>
      </c>
      <c r="P15" s="25">
        <f t="shared" si="4"/>
        <v>1.6900816009920903E-2</v>
      </c>
      <c r="Q15" s="12">
        <f t="shared" si="12"/>
        <v>59.168740693525841</v>
      </c>
    </row>
    <row r="16" spans="1:21" x14ac:dyDescent="0.25">
      <c r="A16" s="9">
        <v>9</v>
      </c>
      <c r="B16" s="80">
        <v>0.4</v>
      </c>
      <c r="C16" s="35">
        <f t="shared" si="0"/>
        <v>0.16000000000000003</v>
      </c>
      <c r="D16" s="35">
        <v>3.3576723869798646E-2</v>
      </c>
      <c r="E16" s="11">
        <f t="shared" si="7"/>
        <v>29.782536374832951</v>
      </c>
      <c r="F16" s="12">
        <f t="shared" si="8"/>
        <v>886.99947291824787</v>
      </c>
      <c r="G16" s="25">
        <f t="shared" si="1"/>
        <v>4.7526339773221245E-2</v>
      </c>
      <c r="H16" s="12">
        <f t="shared" si="9"/>
        <v>21.040963911204685</v>
      </c>
      <c r="J16" s="9">
        <v>9</v>
      </c>
      <c r="K16" s="80">
        <v>0.23</v>
      </c>
      <c r="L16" s="35">
        <f t="shared" si="3"/>
        <v>5.2900000000000003E-2</v>
      </c>
      <c r="M16" s="35">
        <v>3.515032023714575E-3</v>
      </c>
      <c r="N16" s="11">
        <f t="shared" si="10"/>
        <v>284.49242944399452</v>
      </c>
      <c r="O16" s="12">
        <f t="shared" si="11"/>
        <v>80935.942410946198</v>
      </c>
      <c r="P16" s="25">
        <f t="shared" si="4"/>
        <v>1.7464647927137172E-2</v>
      </c>
      <c r="Q16" s="12">
        <f t="shared" si="12"/>
        <v>57.258526147908512</v>
      </c>
    </row>
    <row r="17" spans="1:17" x14ac:dyDescent="0.25">
      <c r="A17" s="9">
        <v>10</v>
      </c>
      <c r="B17" s="80">
        <v>0.02</v>
      </c>
      <c r="C17" s="35">
        <f t="shared" si="0"/>
        <v>4.0000000000000002E-4</v>
      </c>
      <c r="D17" s="35">
        <v>1.2573308473023809E-3</v>
      </c>
      <c r="E17" s="11">
        <f t="shared" si="7"/>
        <v>795.33561285441499</v>
      </c>
      <c r="F17" s="12">
        <f t="shared" si="8"/>
        <v>632558.73707450787</v>
      </c>
      <c r="G17" s="25">
        <f t="shared" si="1"/>
        <v>1.5206946750724979E-2</v>
      </c>
      <c r="H17" s="12">
        <f t="shared" si="9"/>
        <v>65.75942011188576</v>
      </c>
      <c r="J17" s="9">
        <v>10</v>
      </c>
      <c r="K17" s="80">
        <v>7.0000000000000007E-2</v>
      </c>
      <c r="L17" s="35">
        <f t="shared" si="3"/>
        <v>4.9000000000000007E-3</v>
      </c>
      <c r="M17" s="35">
        <v>3.9964387297157771E-3</v>
      </c>
      <c r="N17" s="11">
        <f t="shared" si="10"/>
        <v>250.22277773569647</v>
      </c>
      <c r="O17" s="12">
        <f t="shared" si="11"/>
        <v>62611.438497767755</v>
      </c>
      <c r="P17" s="25">
        <f t="shared" si="4"/>
        <v>1.7946054633138378E-2</v>
      </c>
      <c r="Q17" s="12">
        <f t="shared" si="12"/>
        <v>55.722554090158901</v>
      </c>
    </row>
    <row r="18" spans="1:17" x14ac:dyDescent="0.25">
      <c r="A18" s="9">
        <v>11</v>
      </c>
      <c r="B18" s="80">
        <v>0.36</v>
      </c>
      <c r="C18" s="35">
        <f t="shared" si="0"/>
        <v>0.12959999999999999</v>
      </c>
      <c r="D18" s="35">
        <v>2.819880486941994E-3</v>
      </c>
      <c r="E18" s="11">
        <f t="shared" si="7"/>
        <v>354.62495826709494</v>
      </c>
      <c r="F18" s="12">
        <f t="shared" si="8"/>
        <v>125758.86102593882</v>
      </c>
      <c r="G18" s="25">
        <f t="shared" si="1"/>
        <v>1.6769496390364593E-2</v>
      </c>
      <c r="H18" s="12">
        <f t="shared" si="9"/>
        <v>59.632082963122215</v>
      </c>
      <c r="J18" s="9">
        <v>11</v>
      </c>
      <c r="K18" s="80">
        <v>0.17</v>
      </c>
      <c r="L18" s="35">
        <f t="shared" si="3"/>
        <v>2.8900000000000006E-2</v>
      </c>
      <c r="M18" s="35">
        <v>4.0407158870370274E-3</v>
      </c>
      <c r="N18" s="11">
        <f t="shared" si="10"/>
        <v>247.48089891894853</v>
      </c>
      <c r="O18" s="12">
        <f t="shared" si="11"/>
        <v>61246.79532973082</v>
      </c>
      <c r="P18" s="25">
        <f t="shared" si="4"/>
        <v>1.7990331790459627E-2</v>
      </c>
      <c r="Q18" s="12">
        <f t="shared" si="12"/>
        <v>55.585411744896533</v>
      </c>
    </row>
    <row r="19" spans="1:17" x14ac:dyDescent="0.25">
      <c r="A19" s="9">
        <v>12</v>
      </c>
      <c r="B19" s="80">
        <v>0.19</v>
      </c>
      <c r="C19" s="35">
        <f t="shared" si="0"/>
        <v>3.61E-2</v>
      </c>
      <c r="D19" s="35">
        <v>2.0979770734355734E-2</v>
      </c>
      <c r="E19" s="11">
        <f t="shared" si="7"/>
        <v>47.664963200119018</v>
      </c>
      <c r="F19" s="12">
        <f t="shared" si="8"/>
        <v>2271.9487168687001</v>
      </c>
      <c r="G19" s="25">
        <f t="shared" si="1"/>
        <v>3.4929386637778337E-2</v>
      </c>
      <c r="H19" s="12">
        <f t="shared" si="9"/>
        <v>28.629188664837212</v>
      </c>
      <c r="J19" s="9">
        <v>12</v>
      </c>
      <c r="K19" s="80">
        <v>0.35</v>
      </c>
      <c r="L19" s="35">
        <f t="shared" si="3"/>
        <v>0.12249999999999998</v>
      </c>
      <c r="M19" s="35">
        <v>4.0001044030978344E-2</v>
      </c>
      <c r="N19" s="11">
        <f t="shared" si="10"/>
        <v>24.999347497669351</v>
      </c>
      <c r="O19" s="12">
        <f t="shared" si="11"/>
        <v>624.9673753092269</v>
      </c>
      <c r="P19" s="25">
        <f t="shared" si="4"/>
        <v>5.3950659934400944E-2</v>
      </c>
      <c r="Q19" s="12">
        <f t="shared" si="12"/>
        <v>18.535454454420176</v>
      </c>
    </row>
    <row r="20" spans="1:17" x14ac:dyDescent="0.25">
      <c r="A20" s="9">
        <v>13</v>
      </c>
      <c r="B20" s="80">
        <v>7.0000000000000007E-2</v>
      </c>
      <c r="C20" s="35">
        <f t="shared" si="0"/>
        <v>4.9000000000000007E-3</v>
      </c>
      <c r="D20" s="35">
        <v>2.4034355067161669E-2</v>
      </c>
      <c r="E20" s="11">
        <f t="shared" si="7"/>
        <v>41.607107709177015</v>
      </c>
      <c r="F20" s="12">
        <f t="shared" si="8"/>
        <v>1731.1514119230574</v>
      </c>
      <c r="G20" s="25">
        <f t="shared" si="1"/>
        <v>3.7983970970584272E-2</v>
      </c>
      <c r="H20" s="12">
        <f t="shared" si="9"/>
        <v>26.326894593891321</v>
      </c>
      <c r="J20" s="9">
        <v>13</v>
      </c>
      <c r="K20" s="80">
        <v>-0.26</v>
      </c>
      <c r="L20" s="35">
        <f t="shared" si="3"/>
        <v>6.7600000000000007E-2</v>
      </c>
      <c r="M20" s="35">
        <v>7.4219399735649541E-3</v>
      </c>
      <c r="N20" s="11">
        <f t="shared" si="10"/>
        <v>134.73566258441102</v>
      </c>
      <c r="O20" s="12">
        <f t="shared" si="11"/>
        <v>18153.698772060256</v>
      </c>
      <c r="P20" s="25">
        <f t="shared" si="4"/>
        <v>2.1371555876987552E-2</v>
      </c>
      <c r="Q20" s="12">
        <f t="shared" si="12"/>
        <v>46.79116512414425</v>
      </c>
    </row>
    <row r="21" spans="1:17" x14ac:dyDescent="0.25">
      <c r="A21" s="9">
        <v>14</v>
      </c>
      <c r="B21" s="80">
        <v>7.6999999999999999E-2</v>
      </c>
      <c r="C21" s="35">
        <f t="shared" si="0"/>
        <v>5.9290000000000002E-3</v>
      </c>
      <c r="D21" s="35">
        <v>4.9206382230579304E-3</v>
      </c>
      <c r="E21" s="11">
        <f t="shared" si="7"/>
        <v>203.22567005922863</v>
      </c>
      <c r="F21" s="12">
        <f t="shared" si="8"/>
        <v>41300.672971022461</v>
      </c>
      <c r="G21" s="25">
        <f t="shared" si="1"/>
        <v>1.887025412648053E-2</v>
      </c>
      <c r="H21" s="12">
        <f t="shared" si="9"/>
        <v>52.993456966576041</v>
      </c>
      <c r="J21" s="9">
        <v>14</v>
      </c>
      <c r="K21" s="80">
        <v>0.22</v>
      </c>
      <c r="L21" s="35">
        <f t="shared" si="3"/>
        <v>4.8399999999999999E-2</v>
      </c>
      <c r="M21" s="35">
        <v>4.3956845967159361E-2</v>
      </c>
      <c r="N21" s="11">
        <f t="shared" si="10"/>
        <v>22.749584916695589</v>
      </c>
      <c r="O21" s="12">
        <f t="shared" si="11"/>
        <v>517.54361388194343</v>
      </c>
      <c r="P21" s="25">
        <f t="shared" si="4"/>
        <v>5.790646187058196E-2</v>
      </c>
      <c r="Q21" s="12">
        <f t="shared" si="12"/>
        <v>17.269229852705383</v>
      </c>
    </row>
    <row r="22" spans="1:17" x14ac:dyDescent="0.25">
      <c r="A22" s="9">
        <v>15</v>
      </c>
      <c r="B22" s="80">
        <v>-0.06</v>
      </c>
      <c r="C22" s="35">
        <f t="shared" si="0"/>
        <v>3.5999999999999999E-3</v>
      </c>
      <c r="D22" s="35">
        <v>8.1584516160719094E-3</v>
      </c>
      <c r="E22" s="11">
        <f t="shared" si="7"/>
        <v>122.572278057031</v>
      </c>
      <c r="F22" s="12">
        <f t="shared" si="8"/>
        <v>15023.963348090123</v>
      </c>
      <c r="G22" s="25">
        <f t="shared" si="1"/>
        <v>2.2108067519494509E-2</v>
      </c>
      <c r="H22" s="12">
        <f t="shared" si="9"/>
        <v>45.232356881406183</v>
      </c>
      <c r="J22" s="9">
        <v>15</v>
      </c>
      <c r="K22" s="80">
        <v>-0.06</v>
      </c>
      <c r="L22" s="35">
        <f t="shared" si="3"/>
        <v>3.5999999999999999E-3</v>
      </c>
      <c r="M22" s="35">
        <v>3.0193387725674366E-2</v>
      </c>
      <c r="N22" s="11">
        <f t="shared" si="10"/>
        <v>33.119834351998506</v>
      </c>
      <c r="O22" s="12">
        <f t="shared" si="11"/>
        <v>1096.9234275038202</v>
      </c>
      <c r="P22" s="25">
        <f t="shared" si="4"/>
        <v>4.4143003629096969E-2</v>
      </c>
      <c r="Q22" s="12">
        <f t="shared" si="12"/>
        <v>22.653646507661918</v>
      </c>
    </row>
    <row r="23" spans="1:17" x14ac:dyDescent="0.25">
      <c r="A23" s="9">
        <v>16</v>
      </c>
      <c r="B23" s="80">
        <v>0.27</v>
      </c>
      <c r="C23" s="35">
        <f t="shared" si="0"/>
        <v>7.2900000000000006E-2</v>
      </c>
      <c r="D23" s="35">
        <v>1.2793716433545703E-2</v>
      </c>
      <c r="E23" s="11">
        <f t="shared" si="7"/>
        <v>78.16337068234175</v>
      </c>
      <c r="F23" s="12">
        <f t="shared" si="8"/>
        <v>6109.5125164251622</v>
      </c>
      <c r="G23" s="25">
        <f t="shared" si="1"/>
        <v>2.6743332336968302E-2</v>
      </c>
      <c r="H23" s="12">
        <f t="shared" si="9"/>
        <v>37.392497965470923</v>
      </c>
      <c r="J23" s="9">
        <v>16</v>
      </c>
      <c r="K23" s="80">
        <v>0.11</v>
      </c>
      <c r="L23" s="35">
        <f t="shared" si="3"/>
        <v>1.21E-2</v>
      </c>
      <c r="M23" s="35">
        <v>1.5470362931142981E-3</v>
      </c>
      <c r="N23" s="11">
        <f t="shared" si="10"/>
        <v>646.39724643235502</v>
      </c>
      <c r="O23" s="12">
        <f t="shared" si="11"/>
        <v>417829.40019533073</v>
      </c>
      <c r="P23" s="25">
        <f t="shared" si="4"/>
        <v>1.5496652196536898E-2</v>
      </c>
      <c r="Q23" s="12">
        <f t="shared" si="12"/>
        <v>64.530066708438753</v>
      </c>
    </row>
    <row r="24" spans="1:17" x14ac:dyDescent="0.25">
      <c r="A24" s="9">
        <v>17</v>
      </c>
      <c r="B24" s="80">
        <v>0.05</v>
      </c>
      <c r="C24" s="35">
        <f t="shared" si="0"/>
        <v>2.5000000000000005E-3</v>
      </c>
      <c r="D24" s="35">
        <v>3.264984084171977E-3</v>
      </c>
      <c r="E24" s="11">
        <f t="shared" si="7"/>
        <v>306.28020664719628</v>
      </c>
      <c r="F24" s="12">
        <f t="shared" si="8"/>
        <v>93807.564983849254</v>
      </c>
      <c r="G24" s="25">
        <f t="shared" si="1"/>
        <v>1.7214599987594576E-2</v>
      </c>
      <c r="H24" s="12">
        <f t="shared" si="9"/>
        <v>58.090225780479003</v>
      </c>
      <c r="J24" s="9">
        <v>17</v>
      </c>
      <c r="K24" s="80">
        <v>0</v>
      </c>
      <c r="L24" s="35">
        <f t="shared" si="3"/>
        <v>0</v>
      </c>
      <c r="M24" s="35">
        <v>3.3181136536554229E-3</v>
      </c>
      <c r="N24" s="11">
        <f t="shared" si="10"/>
        <v>301.37605410180663</v>
      </c>
      <c r="O24" s="12">
        <f t="shared" si="11"/>
        <v>90827.52598597508</v>
      </c>
      <c r="P24" s="25">
        <f t="shared" si="4"/>
        <v>1.7267729557078022E-2</v>
      </c>
      <c r="Q24" s="12">
        <f t="shared" si="12"/>
        <v>57.911493036448512</v>
      </c>
    </row>
    <row r="25" spans="1:17" x14ac:dyDescent="0.25">
      <c r="A25" s="9">
        <v>18</v>
      </c>
      <c r="B25" s="80">
        <v>0.17</v>
      </c>
      <c r="C25" s="35">
        <f t="shared" si="0"/>
        <v>2.8900000000000006E-2</v>
      </c>
      <c r="D25" s="35">
        <v>1.114661795789874E-3</v>
      </c>
      <c r="E25" s="11">
        <f t="shared" si="7"/>
        <v>897.13310690026651</v>
      </c>
      <c r="F25" s="12">
        <f t="shared" si="8"/>
        <v>804847.81149652507</v>
      </c>
      <c r="G25" s="25">
        <f t="shared" si="1"/>
        <v>1.5064277699212474E-2</v>
      </c>
      <c r="H25" s="12">
        <f t="shared" si="9"/>
        <v>66.382206964511667</v>
      </c>
      <c r="J25" s="9">
        <v>18</v>
      </c>
      <c r="K25" s="80">
        <v>-0.03</v>
      </c>
      <c r="L25" s="35">
        <f t="shared" si="3"/>
        <v>8.9999999999999998E-4</v>
      </c>
      <c r="M25" s="35">
        <v>3.852124975275306E-3</v>
      </c>
      <c r="N25" s="11">
        <f t="shared" si="10"/>
        <v>259.59697736144489</v>
      </c>
      <c r="O25" s="12">
        <f t="shared" si="11"/>
        <v>67390.590655198524</v>
      </c>
      <c r="P25" s="25">
        <f t="shared" si="4"/>
        <v>1.7801740878697906E-2</v>
      </c>
      <c r="Q25" s="12">
        <f t="shared" si="12"/>
        <v>56.174281314061247</v>
      </c>
    </row>
    <row r="26" spans="1:17" x14ac:dyDescent="0.25">
      <c r="A26" s="9">
        <v>19</v>
      </c>
      <c r="B26" s="80">
        <v>-0.01</v>
      </c>
      <c r="C26" s="35">
        <f t="shared" si="0"/>
        <v>1E-4</v>
      </c>
      <c r="D26" s="35">
        <v>2.8261510056432147E-2</v>
      </c>
      <c r="E26" s="11">
        <f t="shared" si="7"/>
        <v>35.383813462310236</v>
      </c>
      <c r="F26" s="12">
        <f t="shared" si="8"/>
        <v>1252.0142551355671</v>
      </c>
      <c r="G26" s="25">
        <f t="shared" si="1"/>
        <v>4.2211125959854746E-2</v>
      </c>
      <c r="H26" s="12">
        <f t="shared" si="9"/>
        <v>23.690436520244891</v>
      </c>
      <c r="J26" s="9">
        <v>19</v>
      </c>
      <c r="K26" s="80">
        <v>0.21</v>
      </c>
      <c r="L26" s="35">
        <f t="shared" si="3"/>
        <v>4.4099999999999993E-2</v>
      </c>
      <c r="M26" s="35">
        <v>8.5849041761649567E-3</v>
      </c>
      <c r="N26" s="11">
        <f t="shared" si="10"/>
        <v>116.48353662192179</v>
      </c>
      <c r="O26" s="12">
        <f t="shared" si="11"/>
        <v>13568.414303950594</v>
      </c>
      <c r="P26" s="25">
        <f t="shared" si="4"/>
        <v>2.2534520079587554E-2</v>
      </c>
      <c r="Q26" s="12">
        <f t="shared" si="12"/>
        <v>44.376361088152485</v>
      </c>
    </row>
    <row r="27" spans="1:17" x14ac:dyDescent="0.25">
      <c r="A27" s="9">
        <v>20</v>
      </c>
      <c r="B27" s="80">
        <v>-0.18</v>
      </c>
      <c r="C27" s="35">
        <f t="shared" si="0"/>
        <v>3.2399999999999998E-2</v>
      </c>
      <c r="D27" s="35">
        <v>3.8416197210841357E-2</v>
      </c>
      <c r="E27" s="11">
        <f t="shared" si="7"/>
        <v>26.030686861368778</v>
      </c>
      <c r="F27" s="12">
        <f t="shared" si="8"/>
        <v>677.59665847463714</v>
      </c>
      <c r="G27" s="25">
        <f t="shared" si="1"/>
        <v>5.2365813114263957E-2</v>
      </c>
      <c r="H27" s="12">
        <f t="shared" si="9"/>
        <v>19.096428385786094</v>
      </c>
      <c r="J27" s="9">
        <v>20</v>
      </c>
      <c r="K27" s="80">
        <v>0.28000000000000003</v>
      </c>
      <c r="L27" s="35">
        <f t="shared" si="3"/>
        <v>7.8400000000000011E-2</v>
      </c>
      <c r="M27" s="35">
        <v>1.3135527124531671E-2</v>
      </c>
      <c r="N27" s="11">
        <f t="shared" si="10"/>
        <v>76.12941532680621</v>
      </c>
      <c r="O27" s="12">
        <f t="shared" si="11"/>
        <v>5795.6878780013567</v>
      </c>
      <c r="P27" s="25">
        <f t="shared" si="4"/>
        <v>2.708514302795427E-2</v>
      </c>
      <c r="Q27" s="12">
        <f t="shared" si="12"/>
        <v>36.920609906616008</v>
      </c>
    </row>
    <row r="28" spans="1:17" x14ac:dyDescent="0.25">
      <c r="A28" s="9">
        <v>21</v>
      </c>
      <c r="B28" s="80">
        <v>0.41</v>
      </c>
      <c r="C28" s="35">
        <f t="shared" si="0"/>
        <v>0.16809999999999997</v>
      </c>
      <c r="D28" s="35">
        <v>4.8892300736469788E-2</v>
      </c>
      <c r="E28" s="11">
        <f t="shared" si="7"/>
        <v>20.453118076607083</v>
      </c>
      <c r="F28" s="12">
        <f t="shared" si="8"/>
        <v>418.33003905563146</v>
      </c>
      <c r="G28" s="25">
        <f t="shared" si="1"/>
        <v>6.2841916639892387E-2</v>
      </c>
      <c r="H28" s="12">
        <f t="shared" si="9"/>
        <v>15.912945585832031</v>
      </c>
      <c r="J28" s="9">
        <v>21</v>
      </c>
      <c r="K28" s="80">
        <v>0.36</v>
      </c>
      <c r="L28" s="35">
        <f t="shared" si="3"/>
        <v>0.12959999999999999</v>
      </c>
      <c r="M28" s="35">
        <v>1.9974350712650718E-2</v>
      </c>
      <c r="N28" s="11">
        <f t="shared" si="10"/>
        <v>50.064205559715731</v>
      </c>
      <c r="O28" s="12">
        <f t="shared" si="11"/>
        <v>2506.4246783254716</v>
      </c>
      <c r="P28" s="25">
        <f t="shared" si="4"/>
        <v>3.3923966616073317E-2</v>
      </c>
      <c r="Q28" s="12">
        <f t="shared" si="12"/>
        <v>29.477684945197293</v>
      </c>
    </row>
    <row r="29" spans="1:17" x14ac:dyDescent="0.25">
      <c r="A29" s="9">
        <v>22</v>
      </c>
      <c r="B29" s="80">
        <v>0.21</v>
      </c>
      <c r="C29" s="35">
        <f t="shared" si="0"/>
        <v>4.4099999999999993E-2</v>
      </c>
      <c r="D29" s="35">
        <v>1.8157013264808085E-2</v>
      </c>
      <c r="E29" s="11">
        <f t="shared" si="7"/>
        <v>55.07513738166395</v>
      </c>
      <c r="F29" s="12">
        <f t="shared" si="8"/>
        <v>3033.270757609158</v>
      </c>
      <c r="G29" s="25">
        <f t="shared" si="1"/>
        <v>3.2106629168230684E-2</v>
      </c>
      <c r="H29" s="12">
        <f t="shared" si="9"/>
        <v>31.146215778687036</v>
      </c>
      <c r="J29" s="9">
        <v>22</v>
      </c>
      <c r="K29" s="80">
        <v>-0.06</v>
      </c>
      <c r="L29" s="35">
        <f t="shared" si="3"/>
        <v>3.5999999999999999E-3</v>
      </c>
      <c r="M29" s="35">
        <v>2.8472370236921167E-3</v>
      </c>
      <c r="N29" s="11">
        <f t="shared" si="10"/>
        <v>351.21768636713756</v>
      </c>
      <c r="O29" s="12">
        <f t="shared" si="11"/>
        <v>123353.863217085</v>
      </c>
      <c r="P29" s="25">
        <f t="shared" si="4"/>
        <v>1.6796852927114716E-2</v>
      </c>
      <c r="Q29" s="12">
        <f t="shared" si="12"/>
        <v>59.534961956220172</v>
      </c>
    </row>
    <row r="30" spans="1:17" x14ac:dyDescent="0.25">
      <c r="A30" s="9">
        <v>23</v>
      </c>
      <c r="B30" s="80">
        <v>0.28000000000000003</v>
      </c>
      <c r="C30" s="35">
        <f t="shared" si="0"/>
        <v>7.8400000000000011E-2</v>
      </c>
      <c r="D30" s="35">
        <v>3.939278454043129E-2</v>
      </c>
      <c r="E30" s="11">
        <f t="shared" si="7"/>
        <v>25.385359569431735</v>
      </c>
      <c r="F30" s="12">
        <f t="shared" si="8"/>
        <v>644.41648046933938</v>
      </c>
      <c r="G30" s="25">
        <f t="shared" si="1"/>
        <v>5.3342400443853889E-2</v>
      </c>
      <c r="H30" s="12">
        <f t="shared" si="9"/>
        <v>18.746812885793556</v>
      </c>
      <c r="J30" s="9">
        <v>23</v>
      </c>
      <c r="K30" s="80">
        <v>7.0000000000000007E-2</v>
      </c>
      <c r="L30" s="35">
        <f t="shared" si="3"/>
        <v>4.9000000000000007E-3</v>
      </c>
      <c r="M30" s="35">
        <v>1.2756809917424709E-3</v>
      </c>
      <c r="N30" s="11">
        <f t="shared" si="10"/>
        <v>783.8950383936392</v>
      </c>
      <c r="O30" s="12">
        <f t="shared" si="11"/>
        <v>614491.43121816509</v>
      </c>
      <c r="P30" s="25">
        <f t="shared" si="4"/>
        <v>1.522529689516507E-2</v>
      </c>
      <c r="Q30" s="12">
        <f t="shared" si="12"/>
        <v>65.680164195521144</v>
      </c>
    </row>
    <row r="31" spans="1:17" x14ac:dyDescent="0.25">
      <c r="A31" s="9">
        <v>24</v>
      </c>
      <c r="B31" s="80">
        <v>0.02</v>
      </c>
      <c r="C31" s="35">
        <f t="shared" si="0"/>
        <v>4.0000000000000002E-4</v>
      </c>
      <c r="D31" s="35">
        <v>1.6277504628732248E-3</v>
      </c>
      <c r="E31" s="11">
        <f t="shared" si="7"/>
        <v>614.34477999462479</v>
      </c>
      <c r="F31" s="12">
        <f t="shared" si="8"/>
        <v>377419.50870664394</v>
      </c>
      <c r="G31" s="25">
        <f t="shared" si="1"/>
        <v>1.5577366366295824E-2</v>
      </c>
      <c r="H31" s="12">
        <f t="shared" si="9"/>
        <v>64.195703977513375</v>
      </c>
      <c r="J31" s="9">
        <v>25</v>
      </c>
      <c r="K31" s="80">
        <v>0.7</v>
      </c>
      <c r="L31" s="35">
        <f t="shared" si="3"/>
        <v>0.48999999999999994</v>
      </c>
      <c r="M31" s="35">
        <v>8.9326796805678801E-2</v>
      </c>
      <c r="N31" s="11">
        <f t="shared" si="10"/>
        <v>11.194848978805279</v>
      </c>
      <c r="O31" s="12">
        <f t="shared" si="11"/>
        <v>125.3246436582576</v>
      </c>
      <c r="P31" s="25">
        <f t="shared" si="4"/>
        <v>0.1032764127091014</v>
      </c>
      <c r="Q31" s="12">
        <f t="shared" si="12"/>
        <v>9.6827530485271538</v>
      </c>
    </row>
    <row r="32" spans="1:17" x14ac:dyDescent="0.25">
      <c r="A32" s="9">
        <v>25</v>
      </c>
      <c r="B32" s="80">
        <v>0.35</v>
      </c>
      <c r="C32" s="35">
        <f t="shared" si="0"/>
        <v>0.12249999999999998</v>
      </c>
      <c r="D32" s="35">
        <v>5.7242272927541691E-3</v>
      </c>
      <c r="E32" s="11">
        <f t="shared" si="7"/>
        <v>174.69606793318954</v>
      </c>
      <c r="F32" s="12">
        <f t="shared" si="8"/>
        <v>30518.716151317574</v>
      </c>
      <c r="G32" s="25">
        <f t="shared" si="1"/>
        <v>1.9673843196176769E-2</v>
      </c>
      <c r="H32" s="12">
        <f t="shared" si="9"/>
        <v>50.828909737083329</v>
      </c>
      <c r="J32" s="9">
        <v>26</v>
      </c>
      <c r="K32" s="80">
        <v>0.24</v>
      </c>
      <c r="L32" s="35">
        <f t="shared" si="3"/>
        <v>5.7599999999999998E-2</v>
      </c>
      <c r="M32" s="35">
        <v>3.3988746091885916E-2</v>
      </c>
      <c r="N32" s="11">
        <f t="shared" si="10"/>
        <v>29.421503143910584</v>
      </c>
      <c r="O32" s="12">
        <f t="shared" si="11"/>
        <v>865.62484724714045</v>
      </c>
      <c r="P32" s="25">
        <f t="shared" si="4"/>
        <v>4.7938361995308515E-2</v>
      </c>
      <c r="Q32" s="12">
        <f t="shared" si="12"/>
        <v>20.860120337400449</v>
      </c>
    </row>
    <row r="33" spans="1:17" x14ac:dyDescent="0.25">
      <c r="A33" s="9">
        <v>26</v>
      </c>
      <c r="B33" s="80">
        <v>0.02</v>
      </c>
      <c r="C33" s="35">
        <f t="shared" si="0"/>
        <v>4.0000000000000002E-4</v>
      </c>
      <c r="D33" s="35">
        <v>9.168287138280018E-2</v>
      </c>
      <c r="E33" s="11">
        <f t="shared" si="7"/>
        <v>10.907162754804396</v>
      </c>
      <c r="F33" s="12">
        <f t="shared" si="8"/>
        <v>118.96619935979223</v>
      </c>
      <c r="G33" s="25">
        <f t="shared" si="1"/>
        <v>0.10563248728622278</v>
      </c>
      <c r="H33" s="12">
        <f t="shared" si="9"/>
        <v>9.4667845630709291</v>
      </c>
      <c r="J33" s="9">
        <v>27</v>
      </c>
      <c r="K33" s="80">
        <v>0.91</v>
      </c>
      <c r="L33" s="35">
        <f t="shared" si="3"/>
        <v>0.82810000000000006</v>
      </c>
      <c r="M33" s="35">
        <v>1.4549862123018769E-2</v>
      </c>
      <c r="N33" s="11">
        <f t="shared" si="10"/>
        <v>68.729173619998704</v>
      </c>
      <c r="O33" s="12">
        <f t="shared" si="11"/>
        <v>4723.6993064879262</v>
      </c>
      <c r="P33" s="25">
        <f t="shared" si="4"/>
        <v>2.8499478026441368E-2</v>
      </c>
      <c r="Q33" s="12">
        <f t="shared" si="12"/>
        <v>35.08836193674199</v>
      </c>
    </row>
    <row r="34" spans="1:17" x14ac:dyDescent="0.25">
      <c r="A34" s="9">
        <v>27</v>
      </c>
      <c r="B34" s="80">
        <v>0.08</v>
      </c>
      <c r="C34" s="35">
        <f t="shared" si="0"/>
        <v>6.4000000000000003E-3</v>
      </c>
      <c r="D34" s="35">
        <v>2.5093477710056662E-2</v>
      </c>
      <c r="E34" s="11">
        <f t="shared" si="7"/>
        <v>39.850992817915866</v>
      </c>
      <c r="F34" s="12">
        <f t="shared" si="8"/>
        <v>1588.101628573582</v>
      </c>
      <c r="G34" s="25">
        <f t="shared" si="1"/>
        <v>3.9043093613479261E-2</v>
      </c>
      <c r="H34" s="12">
        <f t="shared" si="9"/>
        <v>25.612724491041853</v>
      </c>
      <c r="J34" s="9">
        <v>28</v>
      </c>
      <c r="K34" s="80">
        <v>1.2</v>
      </c>
      <c r="L34" s="35">
        <f t="shared" si="3"/>
        <v>1.44</v>
      </c>
      <c r="M34" s="35">
        <v>8.8467424093797181E-2</v>
      </c>
      <c r="N34" s="11">
        <f t="shared" si="10"/>
        <v>11.303595761302541</v>
      </c>
      <c r="O34" s="12">
        <f t="shared" si="11"/>
        <v>127.77127713493677</v>
      </c>
      <c r="P34" s="25">
        <f t="shared" si="4"/>
        <v>0.10241703999721978</v>
      </c>
      <c r="Q34" s="12">
        <f t="shared" si="12"/>
        <v>9.7640002096052179</v>
      </c>
    </row>
    <row r="35" spans="1:17" x14ac:dyDescent="0.25">
      <c r="A35" s="9">
        <v>28</v>
      </c>
      <c r="B35" s="80">
        <v>0.15</v>
      </c>
      <c r="C35" s="35">
        <f t="shared" si="0"/>
        <v>2.2499999999999999E-2</v>
      </c>
      <c r="D35" s="35">
        <v>1.1095822476963864E-2</v>
      </c>
      <c r="E35" s="11">
        <f t="shared" si="7"/>
        <v>90.124008569541274</v>
      </c>
      <c r="F35" s="12">
        <f t="shared" si="8"/>
        <v>8122.3369206427487</v>
      </c>
      <c r="G35" s="25">
        <f t="shared" si="1"/>
        <v>2.5045438380386462E-2</v>
      </c>
      <c r="H35" s="12">
        <f t="shared" si="9"/>
        <v>39.927430489023429</v>
      </c>
      <c r="J35" s="9"/>
      <c r="K35" s="80"/>
      <c r="L35" s="35"/>
      <c r="M35" s="35"/>
      <c r="N35" s="11"/>
      <c r="O35" s="12"/>
      <c r="P35" s="25"/>
      <c r="Q35" s="12"/>
    </row>
    <row r="36" spans="1:17" x14ac:dyDescent="0.25">
      <c r="A36" s="9">
        <v>29</v>
      </c>
      <c r="B36" s="80">
        <v>0.21</v>
      </c>
      <c r="C36" s="35">
        <f t="shared" si="0"/>
        <v>4.4099999999999993E-2</v>
      </c>
      <c r="D36" s="35">
        <v>2.7637735670971633E-2</v>
      </c>
      <c r="E36" s="11">
        <f t="shared" si="7"/>
        <v>36.182414214573896</v>
      </c>
      <c r="F36" s="12">
        <f t="shared" si="8"/>
        <v>1309.1670983949991</v>
      </c>
      <c r="G36" s="25">
        <f t="shared" si="1"/>
        <v>4.1587351574394235E-2</v>
      </c>
      <c r="H36" s="12">
        <f t="shared" si="9"/>
        <v>24.045772624186782</v>
      </c>
      <c r="J36" s="9"/>
      <c r="K36" s="80"/>
      <c r="L36" s="35"/>
      <c r="M36" s="35"/>
      <c r="N36" s="11"/>
      <c r="O36" s="12"/>
      <c r="P36" s="25"/>
      <c r="Q36" s="12"/>
    </row>
    <row r="37" spans="1:17" x14ac:dyDescent="0.25">
      <c r="A37" s="9">
        <v>30</v>
      </c>
      <c r="B37" s="80">
        <v>0.4</v>
      </c>
      <c r="C37" s="35">
        <f t="shared" si="0"/>
        <v>0.16000000000000003</v>
      </c>
      <c r="D37" s="35">
        <v>5.0660836343695552E-2</v>
      </c>
      <c r="E37" s="11">
        <f t="shared" si="7"/>
        <v>19.739113527770336</v>
      </c>
      <c r="F37" s="12">
        <f t="shared" si="8"/>
        <v>389.63260286220589</v>
      </c>
      <c r="G37" s="25">
        <f t="shared" si="1"/>
        <v>6.4610452247118144E-2</v>
      </c>
      <c r="H37" s="12">
        <f t="shared" si="9"/>
        <v>15.477371930090515</v>
      </c>
      <c r="J37" s="9"/>
      <c r="K37" s="80"/>
      <c r="L37" s="35"/>
      <c r="M37" s="35"/>
      <c r="N37" s="11"/>
      <c r="O37" s="12"/>
      <c r="P37" s="25"/>
      <c r="Q37" s="12"/>
    </row>
    <row r="38" spans="1:17" x14ac:dyDescent="0.25">
      <c r="A38" s="9">
        <v>31</v>
      </c>
      <c r="B38" s="80">
        <v>0.01</v>
      </c>
      <c r="C38" s="35">
        <f t="shared" si="0"/>
        <v>1E-4</v>
      </c>
      <c r="D38" s="35">
        <v>8.6703133496533139E-4</v>
      </c>
      <c r="E38" s="11">
        <f t="shared" si="7"/>
        <v>1153.3608529154087</v>
      </c>
      <c r="F38" s="12">
        <f t="shared" si="8"/>
        <v>1330241.2570377591</v>
      </c>
      <c r="G38" s="25">
        <f t="shared" si="1"/>
        <v>1.481664723838793E-2</v>
      </c>
      <c r="H38" s="12">
        <f t="shared" si="9"/>
        <v>67.491652052640845</v>
      </c>
      <c r="J38" s="9"/>
      <c r="K38" s="80"/>
      <c r="L38" s="35"/>
      <c r="M38" s="35"/>
      <c r="N38" s="11"/>
      <c r="O38" s="12"/>
      <c r="P38" s="25"/>
      <c r="Q38" s="12"/>
    </row>
    <row r="39" spans="1:17" x14ac:dyDescent="0.25">
      <c r="A39" s="9">
        <v>32</v>
      </c>
      <c r="B39" s="80">
        <v>-0.02</v>
      </c>
      <c r="C39" s="35">
        <f t="shared" si="0"/>
        <v>4.0000000000000002E-4</v>
      </c>
      <c r="D39" s="35">
        <v>4.7992454018531694E-3</v>
      </c>
      <c r="E39" s="11">
        <f t="shared" si="7"/>
        <v>208.36609013864188</v>
      </c>
      <c r="F39" s="12">
        <f t="shared" si="8"/>
        <v>43416.427519664634</v>
      </c>
      <c r="G39" s="25">
        <f t="shared" si="1"/>
        <v>1.8748861305275769E-2</v>
      </c>
      <c r="H39" s="12">
        <f t="shared" si="9"/>
        <v>53.336572483930453</v>
      </c>
      <c r="J39" s="9"/>
      <c r="K39" s="80"/>
      <c r="L39" s="35"/>
      <c r="M39" s="35"/>
      <c r="N39" s="11"/>
      <c r="O39" s="12"/>
      <c r="P39" s="25"/>
      <c r="Q39" s="12"/>
    </row>
    <row r="40" spans="1:17" x14ac:dyDescent="0.25">
      <c r="A40" s="9">
        <v>33</v>
      </c>
      <c r="B40" s="80">
        <v>0.37</v>
      </c>
      <c r="C40" s="35">
        <f t="shared" si="0"/>
        <v>0.13689999999999999</v>
      </c>
      <c r="D40" s="35">
        <v>1.4714480284143752E-2</v>
      </c>
      <c r="E40" s="11">
        <f t="shared" si="7"/>
        <v>67.96026639674082</v>
      </c>
      <c r="F40" s="12">
        <f t="shared" si="8"/>
        <v>4618.5978087159792</v>
      </c>
      <c r="G40" s="25">
        <f t="shared" si="1"/>
        <v>2.8664096187566351E-2</v>
      </c>
      <c r="H40" s="12">
        <f t="shared" si="9"/>
        <v>34.886849159882836</v>
      </c>
      <c r="J40" s="9"/>
      <c r="K40" s="80"/>
      <c r="L40" s="35"/>
      <c r="M40" s="35"/>
      <c r="N40" s="11"/>
      <c r="O40" s="12"/>
      <c r="P40" s="25"/>
      <c r="Q40" s="12"/>
    </row>
    <row r="41" spans="1:17" x14ac:dyDescent="0.25">
      <c r="A41" s="9">
        <v>34</v>
      </c>
      <c r="B41" s="80">
        <v>0.1</v>
      </c>
      <c r="C41" s="35">
        <f t="shared" si="0"/>
        <v>1.0000000000000002E-2</v>
      </c>
      <c r="D41" s="35">
        <v>1.132915705346796E-2</v>
      </c>
      <c r="E41" s="11">
        <f t="shared" si="7"/>
        <v>88.267820393035393</v>
      </c>
      <c r="F41" s="12">
        <f t="shared" si="8"/>
        <v>7791.208116937155</v>
      </c>
      <c r="G41" s="25">
        <f t="shared" si="1"/>
        <v>2.5278772956890558E-2</v>
      </c>
      <c r="H41" s="12">
        <f t="shared" si="9"/>
        <v>39.558882138201938</v>
      </c>
      <c r="J41" s="9"/>
      <c r="K41" s="80"/>
      <c r="L41" s="35"/>
      <c r="M41" s="35"/>
      <c r="N41" s="11"/>
      <c r="O41" s="12"/>
      <c r="P41" s="25"/>
      <c r="Q41" s="12"/>
    </row>
    <row r="42" spans="1:17" x14ac:dyDescent="0.25">
      <c r="A42" s="9">
        <v>36</v>
      </c>
      <c r="B42" s="81">
        <v>0.16</v>
      </c>
      <c r="C42" s="35">
        <f t="shared" si="0"/>
        <v>2.5600000000000001E-2</v>
      </c>
      <c r="D42" s="65">
        <v>1.9278426836773735E-3</v>
      </c>
      <c r="E42" s="11">
        <f t="shared" si="7"/>
        <v>518.71452399450607</v>
      </c>
      <c r="F42" s="12">
        <f t="shared" si="8"/>
        <v>269064.757402847</v>
      </c>
      <c r="G42" s="25">
        <f t="shared" si="1"/>
        <v>1.5877458587099973E-2</v>
      </c>
      <c r="H42" s="12">
        <f t="shared" si="9"/>
        <v>62.982371801774015</v>
      </c>
      <c r="J42" s="9"/>
      <c r="K42" s="80"/>
      <c r="L42" s="35"/>
      <c r="M42" s="35"/>
      <c r="N42" s="11"/>
      <c r="O42" s="12"/>
      <c r="P42" s="25"/>
      <c r="Q42" s="12"/>
    </row>
    <row r="43" spans="1:17" x14ac:dyDescent="0.25">
      <c r="A43" s="9">
        <v>37</v>
      </c>
      <c r="B43" s="80">
        <v>0.14000000000000001</v>
      </c>
      <c r="C43" s="35">
        <f t="shared" ref="C43:C50" si="13">B43^2</f>
        <v>1.9600000000000003E-2</v>
      </c>
      <c r="D43" s="35">
        <v>2.1382868697182627E-2</v>
      </c>
      <c r="E43" s="11">
        <f t="shared" si="7"/>
        <v>46.766409791019221</v>
      </c>
      <c r="F43" s="12">
        <f t="shared" si="8"/>
        <v>2187.0970847415383</v>
      </c>
      <c r="G43" s="25">
        <f t="shared" si="1"/>
        <v>3.533248460060523E-2</v>
      </c>
      <c r="H43" s="12">
        <f t="shared" si="9"/>
        <v>28.302566640979176</v>
      </c>
      <c r="J43" s="9"/>
      <c r="K43" s="80"/>
      <c r="L43" s="35"/>
      <c r="M43" s="35"/>
      <c r="N43" s="11"/>
      <c r="O43" s="12"/>
      <c r="P43" s="25"/>
      <c r="Q43" s="12"/>
    </row>
    <row r="44" spans="1:17" x14ac:dyDescent="0.25">
      <c r="A44" s="9">
        <v>38</v>
      </c>
      <c r="B44" s="80">
        <v>-0.12</v>
      </c>
      <c r="C44" s="35">
        <f t="shared" si="13"/>
        <v>1.44E-2</v>
      </c>
      <c r="D44" s="35">
        <v>2.2320974388286483E-2</v>
      </c>
      <c r="E44" s="11">
        <f t="shared" si="7"/>
        <v>44.800911582281827</v>
      </c>
      <c r="F44" s="12">
        <f t="shared" si="8"/>
        <v>2007.121678603434</v>
      </c>
      <c r="G44" s="25">
        <f t="shared" si="1"/>
        <v>3.6270590291709079E-2</v>
      </c>
      <c r="H44" s="12">
        <f t="shared" si="9"/>
        <v>27.570546604216286</v>
      </c>
      <c r="J44" s="9"/>
      <c r="K44" s="80"/>
      <c r="L44" s="35"/>
      <c r="M44" s="35"/>
      <c r="N44" s="11"/>
      <c r="O44" s="12"/>
      <c r="P44" s="25"/>
      <c r="Q44" s="12"/>
    </row>
    <row r="45" spans="1:17" x14ac:dyDescent="0.25">
      <c r="A45" s="9">
        <v>39</v>
      </c>
      <c r="B45" s="80">
        <v>0.13</v>
      </c>
      <c r="C45" s="35">
        <f t="shared" si="13"/>
        <v>1.6900000000000002E-2</v>
      </c>
      <c r="D45" s="35">
        <v>3.2980473869798646E-2</v>
      </c>
      <c r="E45" s="11">
        <f t="shared" si="7"/>
        <v>30.32097124946814</v>
      </c>
      <c r="F45" s="12">
        <f t="shared" si="8"/>
        <v>919.36129751107353</v>
      </c>
      <c r="G45" s="25">
        <f t="shared" si="1"/>
        <v>4.6930089773221245E-2</v>
      </c>
      <c r="H45" s="12">
        <f t="shared" si="9"/>
        <v>21.30829079663533</v>
      </c>
      <c r="J45" s="9"/>
      <c r="K45" s="80"/>
      <c r="L45" s="35"/>
      <c r="M45" s="35"/>
      <c r="N45" s="11"/>
      <c r="O45" s="12"/>
      <c r="P45" s="25"/>
      <c r="Q45" s="12"/>
    </row>
    <row r="46" spans="1:17" x14ac:dyDescent="0.25">
      <c r="A46" s="9">
        <v>40</v>
      </c>
      <c r="B46" s="80">
        <v>0.15</v>
      </c>
      <c r="C46" s="35">
        <f t="shared" si="13"/>
        <v>2.2499999999999999E-2</v>
      </c>
      <c r="D46" s="35">
        <v>1.3619932868767086E-2</v>
      </c>
      <c r="E46" s="11">
        <f t="shared" si="7"/>
        <v>73.421800946844371</v>
      </c>
      <c r="F46" s="12">
        <f t="shared" si="8"/>
        <v>5390.7608542780372</v>
      </c>
      <c r="G46" s="25">
        <f t="shared" si="1"/>
        <v>2.7569548772189686E-2</v>
      </c>
      <c r="H46" s="12">
        <f t="shared" si="9"/>
        <v>36.271903042850411</v>
      </c>
      <c r="J46" s="9"/>
      <c r="K46" s="80"/>
      <c r="L46" s="35"/>
      <c r="M46" s="35"/>
      <c r="N46" s="11"/>
      <c r="O46" s="12"/>
      <c r="P46" s="25"/>
      <c r="Q46" s="12"/>
    </row>
    <row r="47" spans="1:17" x14ac:dyDescent="0.25">
      <c r="A47" s="9">
        <v>41</v>
      </c>
      <c r="B47" s="80">
        <v>0.48</v>
      </c>
      <c r="C47" s="35">
        <f t="shared" si="13"/>
        <v>0.23039999999999999</v>
      </c>
      <c r="D47" s="35">
        <v>6.476470695202205E-2</v>
      </c>
      <c r="E47" s="11">
        <f t="shared" si="7"/>
        <v>15.440508373500462</v>
      </c>
      <c r="F47" s="12">
        <f t="shared" si="8"/>
        <v>238.40929883213789</v>
      </c>
      <c r="G47" s="25">
        <f t="shared" si="1"/>
        <v>7.8714322855444649E-2</v>
      </c>
      <c r="H47" s="12">
        <f t="shared" si="9"/>
        <v>12.704168234241886</v>
      </c>
      <c r="J47" s="9"/>
      <c r="K47" s="80"/>
      <c r="L47" s="35"/>
      <c r="M47" s="35"/>
      <c r="N47" s="11"/>
      <c r="O47" s="12"/>
      <c r="P47" s="25"/>
      <c r="Q47" s="12"/>
    </row>
    <row r="48" spans="1:17" x14ac:dyDescent="0.25">
      <c r="A48" s="9">
        <v>42</v>
      </c>
      <c r="B48" s="80">
        <v>0.21</v>
      </c>
      <c r="C48" s="35">
        <f t="shared" si="13"/>
        <v>4.4099999999999993E-2</v>
      </c>
      <c r="D48" s="35">
        <v>6.9645821504134208E-3</v>
      </c>
      <c r="E48" s="11">
        <f t="shared" si="7"/>
        <v>143.58363192551897</v>
      </c>
      <c r="F48" s="12">
        <f t="shared" si="8"/>
        <v>20616.25935692291</v>
      </c>
      <c r="G48" s="25">
        <f t="shared" si="1"/>
        <v>2.0914198053836021E-2</v>
      </c>
      <c r="H48" s="12">
        <f t="shared" si="9"/>
        <v>47.814408060297723</v>
      </c>
      <c r="J48" s="9"/>
      <c r="K48" s="80"/>
      <c r="L48" s="35"/>
      <c r="M48" s="35"/>
      <c r="N48" s="11"/>
      <c r="O48" s="12"/>
      <c r="P48" s="25"/>
      <c r="Q48" s="12"/>
    </row>
    <row r="49" spans="1:21" x14ac:dyDescent="0.25">
      <c r="A49" s="9">
        <v>43</v>
      </c>
      <c r="B49" s="80">
        <v>0.08</v>
      </c>
      <c r="C49" s="35">
        <f t="shared" si="13"/>
        <v>6.4000000000000003E-3</v>
      </c>
      <c r="D49" s="35">
        <v>1.7829892844420141E-2</v>
      </c>
      <c r="E49" s="11">
        <f t="shared" si="7"/>
        <v>56.085586645179959</v>
      </c>
      <c r="F49" s="12">
        <f t="shared" si="8"/>
        <v>3145.5930293339884</v>
      </c>
      <c r="G49" s="25">
        <f t="shared" si="1"/>
        <v>3.1779508747842744E-2</v>
      </c>
      <c r="H49" s="12">
        <f t="shared" si="9"/>
        <v>31.466817436813965</v>
      </c>
      <c r="J49" s="9"/>
      <c r="K49" s="80"/>
      <c r="L49" s="35"/>
      <c r="M49" s="35"/>
      <c r="N49" s="11"/>
      <c r="O49" s="12"/>
      <c r="P49" s="25"/>
      <c r="Q49" s="12"/>
    </row>
    <row r="50" spans="1:21" x14ac:dyDescent="0.25">
      <c r="A50" s="9">
        <v>44</v>
      </c>
      <c r="B50" s="80">
        <v>0.68</v>
      </c>
      <c r="C50" s="35">
        <f t="shared" si="13"/>
        <v>0.46240000000000009</v>
      </c>
      <c r="D50" s="35">
        <v>4.526768434514751E-2</v>
      </c>
      <c r="E50" s="11">
        <f t="shared" si="7"/>
        <v>22.090814108700823</v>
      </c>
      <c r="F50" s="12">
        <f t="shared" si="8"/>
        <v>488.00406798517531</v>
      </c>
      <c r="G50" s="25">
        <f t="shared" si="1"/>
        <v>5.9217300248570109E-2</v>
      </c>
      <c r="H50" s="12">
        <f t="shared" si="9"/>
        <v>16.886956950121117</v>
      </c>
      <c r="J50" s="9"/>
      <c r="K50" s="82"/>
      <c r="L50" s="35"/>
      <c r="M50" s="35"/>
      <c r="N50" s="11"/>
      <c r="O50" s="12"/>
      <c r="P50" s="25"/>
      <c r="Q50" s="12"/>
    </row>
    <row r="51" spans="1:21" x14ac:dyDescent="0.25">
      <c r="A51" s="62"/>
      <c r="B51" s="57"/>
      <c r="C51" s="57"/>
      <c r="D51" s="57"/>
      <c r="E51" s="57"/>
      <c r="F51" s="58"/>
      <c r="G51" s="59"/>
      <c r="H51" s="58"/>
      <c r="I51" s="65"/>
      <c r="J51" s="66"/>
      <c r="K51" s="57"/>
      <c r="L51" s="57"/>
      <c r="M51" s="57"/>
      <c r="N51" s="57"/>
      <c r="O51" s="63"/>
      <c r="P51" s="64"/>
      <c r="Q51" s="63"/>
    </row>
    <row r="52" spans="1:21" ht="15.75" x14ac:dyDescent="0.25">
      <c r="A52" s="96" t="s">
        <v>34</v>
      </c>
      <c r="B52" s="96"/>
      <c r="C52" s="96"/>
      <c r="D52" s="96"/>
      <c r="E52" s="69"/>
      <c r="F52" s="67"/>
      <c r="G52" s="67"/>
      <c r="H52" s="67"/>
      <c r="I52" s="33"/>
      <c r="J52" s="97" t="s">
        <v>35</v>
      </c>
      <c r="K52" s="98"/>
      <c r="L52" s="98"/>
      <c r="M52" s="98"/>
      <c r="N52" s="69"/>
      <c r="O52" s="67"/>
      <c r="P52" s="67"/>
      <c r="Q52" s="67"/>
    </row>
    <row r="53" spans="1:21" x14ac:dyDescent="0.25">
      <c r="A53" s="16" t="s">
        <v>6</v>
      </c>
      <c r="B53" s="18" t="s">
        <v>11</v>
      </c>
      <c r="C53" s="16" t="s">
        <v>7</v>
      </c>
      <c r="D53" s="16" t="s">
        <v>8</v>
      </c>
      <c r="F53" s="30"/>
      <c r="G53" s="31"/>
      <c r="H53" s="32"/>
      <c r="I53" s="30"/>
      <c r="J53" s="16" t="s">
        <v>6</v>
      </c>
      <c r="K53" s="18" t="s">
        <v>11</v>
      </c>
      <c r="L53" s="16" t="s">
        <v>7</v>
      </c>
      <c r="M53" s="16" t="s">
        <v>8</v>
      </c>
      <c r="O53" s="6"/>
      <c r="P53" s="30"/>
      <c r="Q53" s="31"/>
      <c r="R53" s="30"/>
      <c r="S53" s="30"/>
      <c r="T53" s="29"/>
      <c r="U53" s="30"/>
    </row>
    <row r="54" spans="1:21" x14ac:dyDescent="0.25">
      <c r="A54" s="5">
        <f>COUNT(B8:B50)</f>
        <v>43</v>
      </c>
      <c r="B54" s="19">
        <f>A54-1</f>
        <v>42</v>
      </c>
      <c r="C54" s="7">
        <f>SUMPRODUCT(C8:C50,E8:E50)-(SUMPRODUCT(B8:B50,E8:E50))^2/(SUM(E8:E50))</f>
        <v>109.58798933653082</v>
      </c>
      <c r="D54" s="7">
        <f>SUM(E8:E50)-(SUM(F8:F50)/SUM(E8:E50))</f>
        <v>8010.3992910718362</v>
      </c>
      <c r="F54" s="30"/>
      <c r="G54" s="31"/>
      <c r="H54" s="32"/>
      <c r="I54" s="30"/>
      <c r="J54" s="5">
        <f>COUNT(K8:K52)</f>
        <v>27</v>
      </c>
      <c r="K54" s="19">
        <f>J54-1</f>
        <v>26</v>
      </c>
      <c r="L54" s="7">
        <f>SUMPRODUCT(L8:L52,N8:N52)-(SUMPRODUCT(K8:K52,N8:N52))^2/(SUM(N8:N52))</f>
        <v>137.16142550018344</v>
      </c>
      <c r="M54" s="7">
        <f>SUM(N8:N52)-(SUM(O8:O52)/SUM(N8:N52))</f>
        <v>4803.5316496974583</v>
      </c>
      <c r="O54" s="6"/>
      <c r="P54" s="30"/>
      <c r="Q54" s="31"/>
      <c r="U54" s="30"/>
    </row>
    <row r="55" spans="1:21" x14ac:dyDescent="0.25">
      <c r="A55" s="21"/>
      <c r="B55" s="22"/>
      <c r="C55" s="20"/>
      <c r="D55" s="20"/>
      <c r="E55" s="6"/>
      <c r="F55" s="30"/>
      <c r="G55" s="31"/>
      <c r="H55" s="32"/>
      <c r="I55" s="30"/>
      <c r="J55" s="21"/>
      <c r="O55" s="6"/>
      <c r="P55" s="30"/>
      <c r="Q55" s="31"/>
      <c r="U55" s="30"/>
    </row>
    <row r="56" spans="1:21" x14ac:dyDescent="0.25">
      <c r="B56" s="16" t="s">
        <v>12</v>
      </c>
      <c r="C56" s="17" t="s">
        <v>32</v>
      </c>
      <c r="D56" s="17" t="s">
        <v>33</v>
      </c>
      <c r="E56" s="17" t="s">
        <v>13</v>
      </c>
      <c r="F56" s="26" t="s">
        <v>14</v>
      </c>
      <c r="G56" s="26" t="s">
        <v>15</v>
      </c>
      <c r="H56" s="26" t="s">
        <v>5</v>
      </c>
      <c r="I56" s="30"/>
      <c r="O56" s="6"/>
      <c r="P56" s="30"/>
      <c r="Q56" s="31"/>
      <c r="U56" s="30"/>
    </row>
    <row r="57" spans="1:21" x14ac:dyDescent="0.25">
      <c r="B57" s="5">
        <f>(C54+L54-B54-K54)/(D54+M54)</f>
        <v>1.3949615903422599E-2</v>
      </c>
      <c r="C57" s="14">
        <f>SUMPRODUCT(H8:H50,C8:C50)-(SUMPRODUCT(H8:H50,B8:B50)^2/SUM(H8:H50))</f>
        <v>34.034793779219761</v>
      </c>
      <c r="D57" s="14">
        <f>SUMPRODUCT(Q8:Q52,L8:L52)-(SUMPRODUCT(Q8:Q52,K8:K52)^2/SUM(Q8:Q52))</f>
        <v>62.063605445771515</v>
      </c>
      <c r="E57" s="7">
        <f>SUMPRODUCT(H64:H133,C64:C133)-(SUMPRODUCT(H64:H133,B64:B133)^2/SUM(H64:H133))</f>
        <v>96.308579192071733</v>
      </c>
      <c r="F57" s="4">
        <f>C57+D57</f>
        <v>96.098399224991283</v>
      </c>
      <c r="G57" s="51">
        <f>E57-F57</f>
        <v>0.21017996708044961</v>
      </c>
      <c r="H57" s="3">
        <f>_xlfn.CHISQ.DIST.RT(G57,1)</f>
        <v>0.64662638423131369</v>
      </c>
      <c r="I57" s="30"/>
      <c r="O57" s="6"/>
      <c r="P57" s="30"/>
      <c r="Q57" s="31"/>
      <c r="U57" s="30"/>
    </row>
    <row r="58" spans="1:21" x14ac:dyDescent="0.25">
      <c r="B58" s="21"/>
      <c r="E58" s="22"/>
      <c r="G58" s="56">
        <v>0.43</v>
      </c>
      <c r="H58" s="56">
        <v>0.51</v>
      </c>
      <c r="I58" s="68" t="s">
        <v>47</v>
      </c>
      <c r="O58" s="6"/>
      <c r="P58" s="30"/>
      <c r="Q58" s="31"/>
      <c r="R58" s="30"/>
      <c r="S58" s="30"/>
      <c r="T58" s="29"/>
      <c r="U58" s="30"/>
    </row>
    <row r="59" spans="1:21" x14ac:dyDescent="0.25">
      <c r="A59" s="21"/>
      <c r="B59" s="22"/>
      <c r="F59" s="30"/>
      <c r="G59" s="31"/>
      <c r="H59" s="32"/>
      <c r="M59" s="20"/>
      <c r="O59" s="6"/>
      <c r="P59" s="30"/>
      <c r="Q59" s="31"/>
      <c r="R59" s="30"/>
      <c r="S59" s="30"/>
      <c r="T59" s="29"/>
      <c r="U59" s="30"/>
    </row>
    <row r="60" spans="1:21" x14ac:dyDescent="0.25">
      <c r="A60" s="21"/>
      <c r="B60" s="22"/>
      <c r="C60" s="20"/>
      <c r="D60" s="20"/>
      <c r="E60" s="6"/>
      <c r="F60" s="30"/>
      <c r="G60" s="31"/>
      <c r="H60" s="32"/>
      <c r="M60" s="20"/>
      <c r="O60" s="6"/>
      <c r="P60" s="30"/>
      <c r="Q60" s="31"/>
      <c r="R60" s="30"/>
      <c r="S60" s="30"/>
      <c r="T60" s="29"/>
      <c r="U60" s="30"/>
    </row>
    <row r="61" spans="1:21" x14ac:dyDescent="0.25">
      <c r="A61" s="21"/>
      <c r="B61" s="22"/>
      <c r="C61" s="20"/>
      <c r="D61" s="20"/>
      <c r="E61" s="6"/>
      <c r="F61" s="30"/>
      <c r="G61" s="31"/>
      <c r="H61" s="32"/>
      <c r="I61" s="60"/>
      <c r="J61" s="32"/>
      <c r="L61" s="61"/>
      <c r="M61" s="20"/>
      <c r="O61" s="6"/>
      <c r="P61" s="30"/>
      <c r="Q61" s="31"/>
      <c r="R61" s="30"/>
      <c r="S61" s="30"/>
      <c r="T61" s="29"/>
      <c r="U61" s="30"/>
    </row>
    <row r="62" spans="1:21" ht="15.75" x14ac:dyDescent="0.25">
      <c r="A62" s="96" t="s">
        <v>16</v>
      </c>
      <c r="B62" s="96"/>
      <c r="C62" s="96"/>
      <c r="D62" s="96"/>
      <c r="E62" s="96"/>
      <c r="F62" s="96"/>
      <c r="G62" s="96"/>
      <c r="H62" s="96"/>
      <c r="I62" s="30"/>
      <c r="O62" s="6"/>
      <c r="P62" s="30"/>
      <c r="Q62" s="31"/>
      <c r="R62" s="30"/>
      <c r="S62" s="30"/>
      <c r="T62" s="29"/>
      <c r="U62" s="30"/>
    </row>
    <row r="63" spans="1:21" ht="25.5" x14ac:dyDescent="0.25">
      <c r="A63" s="8"/>
      <c r="B63" s="27" t="s">
        <v>0</v>
      </c>
      <c r="C63" s="34" t="s">
        <v>9</v>
      </c>
      <c r="D63" s="36" t="s">
        <v>1</v>
      </c>
      <c r="E63" s="28" t="s">
        <v>2</v>
      </c>
      <c r="F63" s="28" t="s">
        <v>10</v>
      </c>
      <c r="G63" s="28" t="s">
        <v>3</v>
      </c>
      <c r="H63" s="28" t="s">
        <v>4</v>
      </c>
      <c r="I63" s="33"/>
    </row>
    <row r="64" spans="1:21" x14ac:dyDescent="0.25">
      <c r="A64" s="9"/>
      <c r="B64" s="10">
        <v>0.03</v>
      </c>
      <c r="C64" s="35">
        <f t="shared" ref="C64:C127" si="14">B64^2</f>
        <v>8.9999999999999998E-4</v>
      </c>
      <c r="D64" s="37">
        <v>4.8519355446761019E-3</v>
      </c>
      <c r="E64" s="11">
        <f>1/D64</f>
        <v>206.10331501564835</v>
      </c>
      <c r="F64" s="12">
        <f t="shared" ref="F64:F127" si="15">E64^2</f>
        <v>42478.576460439581</v>
      </c>
      <c r="G64" s="25">
        <f t="shared" ref="G64:G95" si="16">D64+$B$57</f>
        <v>1.88015514480987E-2</v>
      </c>
      <c r="H64" s="12">
        <f t="shared" ref="H64:H73" si="17">1/G64</f>
        <v>53.187100158222563</v>
      </c>
      <c r="I64"/>
    </row>
    <row r="65" spans="1:14" x14ac:dyDescent="0.25">
      <c r="A65" s="9"/>
      <c r="B65" s="13">
        <v>0.11</v>
      </c>
      <c r="C65" s="35">
        <f t="shared" si="14"/>
        <v>1.21E-2</v>
      </c>
      <c r="D65" s="37">
        <v>3.0545521242343167E-3</v>
      </c>
      <c r="E65" s="11">
        <f t="shared" ref="E65:E73" si="18">1/D65</f>
        <v>327.38023753667966</v>
      </c>
      <c r="F65" s="12">
        <f t="shared" si="15"/>
        <v>107177.8199295728</v>
      </c>
      <c r="G65" s="25">
        <f t="shared" si="16"/>
        <v>1.7004168027656915E-2</v>
      </c>
      <c r="H65" s="12">
        <f t="shared" si="17"/>
        <v>58.809110705888195</v>
      </c>
      <c r="I65"/>
      <c r="J65" s="1"/>
      <c r="K65" s="15"/>
    </row>
    <row r="66" spans="1:14" x14ac:dyDescent="0.25">
      <c r="A66" s="9"/>
      <c r="B66" s="13">
        <v>0.2</v>
      </c>
      <c r="C66" s="35">
        <f t="shared" si="14"/>
        <v>4.0000000000000008E-2</v>
      </c>
      <c r="D66" s="37">
        <v>4.3862613761967281E-3</v>
      </c>
      <c r="E66" s="11">
        <f t="shared" si="18"/>
        <v>227.98458966143221</v>
      </c>
      <c r="F66" s="12">
        <f t="shared" si="15"/>
        <v>51976.973123091622</v>
      </c>
      <c r="G66" s="25">
        <f t="shared" si="16"/>
        <v>1.8335877279619328E-2</v>
      </c>
      <c r="H66" s="12">
        <f t="shared" si="17"/>
        <v>54.537886829746554</v>
      </c>
      <c r="I66"/>
      <c r="J66" s="1"/>
      <c r="L66" s="1"/>
      <c r="M66" s="1"/>
      <c r="N66" s="1"/>
    </row>
    <row r="67" spans="1:14" x14ac:dyDescent="0.25">
      <c r="A67" s="9"/>
      <c r="B67" s="13">
        <v>0.17</v>
      </c>
      <c r="C67" s="35">
        <f t="shared" si="14"/>
        <v>2.8900000000000006E-2</v>
      </c>
      <c r="D67" s="37">
        <v>8.0854196094277946E-3</v>
      </c>
      <c r="E67" s="11">
        <f t="shared" si="18"/>
        <v>123.67941904140335</v>
      </c>
      <c r="F67" s="12">
        <f t="shared" si="15"/>
        <v>15296.598694419046</v>
      </c>
      <c r="G67" s="25">
        <f t="shared" si="16"/>
        <v>2.2035035512850396E-2</v>
      </c>
      <c r="H67" s="12">
        <f t="shared" si="17"/>
        <v>45.382273126667748</v>
      </c>
      <c r="I67"/>
      <c r="L67" s="1"/>
      <c r="M67" s="1"/>
      <c r="N67" s="1"/>
    </row>
    <row r="68" spans="1:14" x14ac:dyDescent="0.25">
      <c r="A68" s="9"/>
      <c r="B68" s="13">
        <v>0.04</v>
      </c>
      <c r="C68" s="35">
        <f t="shared" si="14"/>
        <v>1.6000000000000001E-3</v>
      </c>
      <c r="D68" s="37">
        <v>9.5427528513498852E-4</v>
      </c>
      <c r="E68" s="11">
        <f t="shared" si="18"/>
        <v>1047.9156440256581</v>
      </c>
      <c r="F68" s="12">
        <f t="shared" si="15"/>
        <v>1098127.1969937098</v>
      </c>
      <c r="G68" s="25">
        <f t="shared" si="16"/>
        <v>1.4903891188557587E-2</v>
      </c>
      <c r="H68" s="12">
        <f t="shared" si="17"/>
        <v>67.096571448921111</v>
      </c>
      <c r="I68"/>
      <c r="L68" s="1"/>
      <c r="M68" s="1"/>
      <c r="N68" s="20"/>
    </row>
    <row r="69" spans="1:14" x14ac:dyDescent="0.25">
      <c r="A69" s="9"/>
      <c r="B69" s="13">
        <v>0.23</v>
      </c>
      <c r="C69" s="35">
        <f t="shared" si="14"/>
        <v>5.2900000000000003E-2</v>
      </c>
      <c r="D69" s="37">
        <v>4.8189861712079549E-2</v>
      </c>
      <c r="E69" s="11">
        <f t="shared" si="18"/>
        <v>20.751252742220139</v>
      </c>
      <c r="F69" s="12">
        <f t="shared" si="15"/>
        <v>430.61449037149885</v>
      </c>
      <c r="G69" s="25">
        <f t="shared" si="16"/>
        <v>6.2139477615502148E-2</v>
      </c>
      <c r="H69" s="12">
        <f t="shared" si="17"/>
        <v>16.092829202518537</v>
      </c>
      <c r="I69"/>
      <c r="L69" s="1"/>
      <c r="M69" s="1"/>
    </row>
    <row r="70" spans="1:14" x14ac:dyDescent="0.25">
      <c r="A70" s="9"/>
      <c r="B70" s="13">
        <v>0.04</v>
      </c>
      <c r="C70" s="35">
        <f t="shared" si="14"/>
        <v>1.6000000000000001E-3</v>
      </c>
      <c r="D70" s="37">
        <v>9.9643234243847294E-3</v>
      </c>
      <c r="E70" s="11">
        <f t="shared" si="18"/>
        <v>100.35804313143794</v>
      </c>
      <c r="F70" s="12">
        <f t="shared" si="15"/>
        <v>10071.736821171558</v>
      </c>
      <c r="G70" s="25">
        <f t="shared" si="16"/>
        <v>2.3913939327807329E-2</v>
      </c>
      <c r="H70" s="12">
        <f t="shared" si="17"/>
        <v>41.816615250720808</v>
      </c>
      <c r="I70"/>
      <c r="J70" s="23"/>
      <c r="L70" s="1"/>
      <c r="M70" s="1"/>
    </row>
    <row r="71" spans="1:14" x14ac:dyDescent="0.25">
      <c r="A71" s="9"/>
      <c r="B71" s="13">
        <v>-0.08</v>
      </c>
      <c r="C71" s="35">
        <f t="shared" si="14"/>
        <v>6.4000000000000003E-3</v>
      </c>
      <c r="D71" s="37">
        <v>1.5916074780797106E-2</v>
      </c>
      <c r="E71" s="11">
        <f t="shared" si="18"/>
        <v>62.829561545319542</v>
      </c>
      <c r="F71" s="12">
        <f t="shared" si="15"/>
        <v>3947.5538039770963</v>
      </c>
      <c r="G71" s="25">
        <f t="shared" si="16"/>
        <v>2.9865690684219705E-2</v>
      </c>
      <c r="H71" s="12">
        <f t="shared" si="17"/>
        <v>33.48323702181699</v>
      </c>
      <c r="I71"/>
      <c r="K71" s="24"/>
      <c r="L71" s="20"/>
      <c r="M71" s="20"/>
      <c r="N71" s="1"/>
    </row>
    <row r="72" spans="1:14" x14ac:dyDescent="0.25">
      <c r="A72" s="9"/>
      <c r="B72" s="13">
        <v>0.4</v>
      </c>
      <c r="C72" s="35">
        <f t="shared" si="14"/>
        <v>0.16000000000000003</v>
      </c>
      <c r="D72" s="37">
        <v>3.3576723869798646E-2</v>
      </c>
      <c r="E72" s="11">
        <f t="shared" si="18"/>
        <v>29.782536374832951</v>
      </c>
      <c r="F72" s="12">
        <f t="shared" si="15"/>
        <v>886.99947291824787</v>
      </c>
      <c r="G72" s="25">
        <f t="shared" si="16"/>
        <v>4.7526339773221245E-2</v>
      </c>
      <c r="H72" s="12">
        <f t="shared" si="17"/>
        <v>21.040963911204685</v>
      </c>
      <c r="I72"/>
    </row>
    <row r="73" spans="1:14" x14ac:dyDescent="0.25">
      <c r="A73" s="9"/>
      <c r="B73" s="13">
        <v>0.02</v>
      </c>
      <c r="C73" s="35">
        <f t="shared" si="14"/>
        <v>4.0000000000000002E-4</v>
      </c>
      <c r="D73" s="37">
        <v>1.2573308473023809E-3</v>
      </c>
      <c r="E73" s="11">
        <f t="shared" si="18"/>
        <v>795.33561285441499</v>
      </c>
      <c r="F73" s="12">
        <f t="shared" si="15"/>
        <v>632558.73707450787</v>
      </c>
      <c r="G73" s="25">
        <f t="shared" si="16"/>
        <v>1.5206946750724979E-2</v>
      </c>
      <c r="H73" s="12">
        <f t="shared" si="17"/>
        <v>65.75942011188576</v>
      </c>
      <c r="I73"/>
    </row>
    <row r="74" spans="1:14" x14ac:dyDescent="0.25">
      <c r="B74" s="13">
        <v>0.36</v>
      </c>
      <c r="C74" s="35">
        <f t="shared" si="14"/>
        <v>0.12959999999999999</v>
      </c>
      <c r="D74" s="37">
        <v>2.819880486941994E-3</v>
      </c>
      <c r="E74" s="11">
        <f t="shared" ref="E74:E133" si="19">1/D74</f>
        <v>354.62495826709494</v>
      </c>
      <c r="F74" s="12">
        <f t="shared" si="15"/>
        <v>125758.86102593882</v>
      </c>
      <c r="G74" s="25">
        <f t="shared" si="16"/>
        <v>1.6769496390364593E-2</v>
      </c>
      <c r="H74" s="12">
        <f t="shared" ref="H74:H133" si="20">1/G74</f>
        <v>59.632082963122215</v>
      </c>
      <c r="I74"/>
    </row>
    <row r="75" spans="1:14" x14ac:dyDescent="0.25">
      <c r="B75" s="13">
        <v>0.19</v>
      </c>
      <c r="C75" s="35">
        <f t="shared" si="14"/>
        <v>3.61E-2</v>
      </c>
      <c r="D75" s="37">
        <v>2.0979770734355734E-2</v>
      </c>
      <c r="E75" s="11">
        <f t="shared" si="19"/>
        <v>47.664963200119018</v>
      </c>
      <c r="F75" s="12">
        <f t="shared" si="15"/>
        <v>2271.9487168687001</v>
      </c>
      <c r="G75" s="25">
        <f t="shared" si="16"/>
        <v>3.4929386637778337E-2</v>
      </c>
      <c r="H75" s="12">
        <f t="shared" si="20"/>
        <v>28.629188664837212</v>
      </c>
    </row>
    <row r="76" spans="1:14" x14ac:dyDescent="0.25">
      <c r="B76" s="13">
        <v>7.0000000000000007E-2</v>
      </c>
      <c r="C76" s="35">
        <f t="shared" si="14"/>
        <v>4.9000000000000007E-3</v>
      </c>
      <c r="D76" s="37">
        <v>2.4034355067161669E-2</v>
      </c>
      <c r="E76" s="11">
        <f t="shared" si="19"/>
        <v>41.607107709177015</v>
      </c>
      <c r="F76" s="12">
        <f t="shared" si="15"/>
        <v>1731.1514119230574</v>
      </c>
      <c r="G76" s="25">
        <f t="shared" si="16"/>
        <v>3.7983970970584272E-2</v>
      </c>
      <c r="H76" s="12">
        <f t="shared" si="20"/>
        <v>26.326894593891321</v>
      </c>
    </row>
    <row r="77" spans="1:14" x14ac:dyDescent="0.25">
      <c r="B77" s="13">
        <v>7.6999999999999999E-2</v>
      </c>
      <c r="C77" s="35">
        <f t="shared" si="14"/>
        <v>5.9290000000000002E-3</v>
      </c>
      <c r="D77" s="37">
        <v>4.9206382230579304E-3</v>
      </c>
      <c r="E77" s="11">
        <f t="shared" si="19"/>
        <v>203.22567005922863</v>
      </c>
      <c r="F77" s="12">
        <f t="shared" si="15"/>
        <v>41300.672971022461</v>
      </c>
      <c r="G77" s="25">
        <f t="shared" si="16"/>
        <v>1.887025412648053E-2</v>
      </c>
      <c r="H77" s="12">
        <f t="shared" si="20"/>
        <v>52.993456966576041</v>
      </c>
      <c r="I77"/>
    </row>
    <row r="78" spans="1:14" x14ac:dyDescent="0.25">
      <c r="A78" s="1"/>
      <c r="B78" s="13">
        <v>-0.06</v>
      </c>
      <c r="C78" s="35">
        <f t="shared" si="14"/>
        <v>3.5999999999999999E-3</v>
      </c>
      <c r="D78" s="37">
        <v>8.1584516160719094E-3</v>
      </c>
      <c r="E78" s="11">
        <f t="shared" si="19"/>
        <v>122.572278057031</v>
      </c>
      <c r="F78" s="12">
        <f t="shared" si="15"/>
        <v>15023.963348090123</v>
      </c>
      <c r="G78" s="25">
        <f t="shared" si="16"/>
        <v>2.2108067519494509E-2</v>
      </c>
      <c r="H78" s="12">
        <f t="shared" si="20"/>
        <v>45.232356881406183</v>
      </c>
      <c r="I78"/>
    </row>
    <row r="79" spans="1:14" x14ac:dyDescent="0.25">
      <c r="B79" s="13">
        <v>0.27</v>
      </c>
      <c r="C79" s="35">
        <f t="shared" si="14"/>
        <v>7.2900000000000006E-2</v>
      </c>
      <c r="D79" s="37">
        <v>1.2793716433545703E-2</v>
      </c>
      <c r="E79" s="11">
        <f t="shared" si="19"/>
        <v>78.16337068234175</v>
      </c>
      <c r="F79" s="12">
        <f t="shared" si="15"/>
        <v>6109.5125164251622</v>
      </c>
      <c r="G79" s="25">
        <f t="shared" si="16"/>
        <v>2.6743332336968302E-2</v>
      </c>
      <c r="H79" s="12">
        <f t="shared" si="20"/>
        <v>37.392497965470923</v>
      </c>
      <c r="I79"/>
    </row>
    <row r="80" spans="1:14" x14ac:dyDescent="0.25">
      <c r="B80" s="13">
        <v>0.05</v>
      </c>
      <c r="C80" s="35">
        <f t="shared" si="14"/>
        <v>2.5000000000000005E-3</v>
      </c>
      <c r="D80" s="37">
        <v>3.264984084171977E-3</v>
      </c>
      <c r="E80" s="11">
        <f t="shared" si="19"/>
        <v>306.28020664719628</v>
      </c>
      <c r="F80" s="12">
        <f t="shared" si="15"/>
        <v>93807.564983849254</v>
      </c>
      <c r="G80" s="25">
        <f t="shared" si="16"/>
        <v>1.7214599987594576E-2</v>
      </c>
      <c r="H80" s="12">
        <f t="shared" si="20"/>
        <v>58.090225780479003</v>
      </c>
      <c r="I80"/>
    </row>
    <row r="81" spans="2:18" x14ac:dyDescent="0.25">
      <c r="B81" s="13">
        <v>0.17</v>
      </c>
      <c r="C81" s="35">
        <f t="shared" si="14"/>
        <v>2.8900000000000006E-2</v>
      </c>
      <c r="D81" s="37">
        <v>1.114661795789874E-3</v>
      </c>
      <c r="E81" s="11">
        <f t="shared" si="19"/>
        <v>897.13310690026651</v>
      </c>
      <c r="F81" s="12">
        <f t="shared" si="15"/>
        <v>804847.81149652507</v>
      </c>
      <c r="G81" s="25">
        <f t="shared" si="16"/>
        <v>1.5064277699212474E-2</v>
      </c>
      <c r="H81" s="12">
        <f t="shared" si="20"/>
        <v>66.382206964511667</v>
      </c>
      <c r="I81"/>
    </row>
    <row r="82" spans="2:18" x14ac:dyDescent="0.25">
      <c r="B82" s="13">
        <v>-0.01</v>
      </c>
      <c r="C82" s="35">
        <f t="shared" si="14"/>
        <v>1E-4</v>
      </c>
      <c r="D82" s="37">
        <v>2.8261510056432147E-2</v>
      </c>
      <c r="E82" s="11">
        <f t="shared" si="19"/>
        <v>35.383813462310236</v>
      </c>
      <c r="F82" s="12">
        <f t="shared" si="15"/>
        <v>1252.0142551355671</v>
      </c>
      <c r="G82" s="25">
        <f t="shared" si="16"/>
        <v>4.2211125959854746E-2</v>
      </c>
      <c r="H82" s="12">
        <f t="shared" si="20"/>
        <v>23.690436520244891</v>
      </c>
      <c r="I82"/>
      <c r="J82" s="1"/>
      <c r="K82" s="1"/>
      <c r="L82" s="1"/>
      <c r="M82" s="1"/>
    </row>
    <row r="83" spans="2:18" x14ac:dyDescent="0.25">
      <c r="B83" s="13">
        <v>-0.18</v>
      </c>
      <c r="C83" s="35">
        <f t="shared" si="14"/>
        <v>3.2399999999999998E-2</v>
      </c>
      <c r="D83" s="37">
        <v>3.8416197210841357E-2</v>
      </c>
      <c r="E83" s="11">
        <f t="shared" si="19"/>
        <v>26.030686861368778</v>
      </c>
      <c r="F83" s="12">
        <f t="shared" si="15"/>
        <v>677.59665847463714</v>
      </c>
      <c r="G83" s="25">
        <f t="shared" si="16"/>
        <v>5.2365813114263957E-2</v>
      </c>
      <c r="H83" s="12">
        <f t="shared" si="20"/>
        <v>19.096428385786094</v>
      </c>
      <c r="I83"/>
      <c r="J83" s="20"/>
      <c r="K83" s="20"/>
      <c r="L83" s="1"/>
      <c r="M83" s="1"/>
      <c r="O83" s="1"/>
      <c r="P83" s="1"/>
      <c r="Q83" s="1"/>
    </row>
    <row r="84" spans="2:18" x14ac:dyDescent="0.25">
      <c r="B84" s="13">
        <v>0.41</v>
      </c>
      <c r="C84" s="35">
        <f t="shared" si="14"/>
        <v>0.16809999999999997</v>
      </c>
      <c r="D84" s="37">
        <v>4.8892300736469788E-2</v>
      </c>
      <c r="E84" s="11">
        <f t="shared" si="19"/>
        <v>20.453118076607083</v>
      </c>
      <c r="F84" s="12">
        <f t="shared" si="15"/>
        <v>418.33003905563146</v>
      </c>
      <c r="G84" s="25">
        <f t="shared" si="16"/>
        <v>6.2841916639892387E-2</v>
      </c>
      <c r="H84" s="12">
        <f t="shared" si="20"/>
        <v>15.912945585832031</v>
      </c>
      <c r="I84" s="20"/>
      <c r="O84" s="1"/>
      <c r="P84" s="1"/>
      <c r="Q84" s="1"/>
    </row>
    <row r="85" spans="2:18" x14ac:dyDescent="0.25">
      <c r="B85" s="13">
        <v>0.21</v>
      </c>
      <c r="C85" s="35">
        <f t="shared" si="14"/>
        <v>4.4099999999999993E-2</v>
      </c>
      <c r="D85" s="37">
        <v>1.8157013264808085E-2</v>
      </c>
      <c r="E85" s="11">
        <f t="shared" si="19"/>
        <v>55.07513738166395</v>
      </c>
      <c r="F85" s="12">
        <f t="shared" si="15"/>
        <v>3033.270757609158</v>
      </c>
      <c r="G85" s="25">
        <f t="shared" si="16"/>
        <v>3.2106629168230684E-2</v>
      </c>
      <c r="H85" s="12">
        <f t="shared" si="20"/>
        <v>31.146215778687036</v>
      </c>
      <c r="I85"/>
    </row>
    <row r="86" spans="2:18" ht="14.25" customHeight="1" x14ac:dyDescent="0.25">
      <c r="B86" s="13">
        <v>0.28000000000000003</v>
      </c>
      <c r="C86" s="35">
        <f t="shared" si="14"/>
        <v>7.8400000000000011E-2</v>
      </c>
      <c r="D86" s="37">
        <v>3.939278454043129E-2</v>
      </c>
      <c r="E86" s="11">
        <f t="shared" si="19"/>
        <v>25.385359569431735</v>
      </c>
      <c r="F86" s="12">
        <f t="shared" si="15"/>
        <v>644.41648046933938</v>
      </c>
      <c r="G86" s="25">
        <f t="shared" si="16"/>
        <v>5.3342400443853889E-2</v>
      </c>
      <c r="H86" s="12">
        <f t="shared" si="20"/>
        <v>18.746812885793556</v>
      </c>
      <c r="I86"/>
      <c r="L86" s="20"/>
      <c r="M86" s="23"/>
      <c r="N86" s="24"/>
    </row>
    <row r="87" spans="2:18" ht="14.25" customHeight="1" x14ac:dyDescent="0.25">
      <c r="B87" s="13">
        <v>0.02</v>
      </c>
      <c r="C87" s="35">
        <f t="shared" si="14"/>
        <v>4.0000000000000002E-4</v>
      </c>
      <c r="D87" s="37">
        <v>1.6277504628732248E-3</v>
      </c>
      <c r="E87" s="11">
        <f t="shared" si="19"/>
        <v>614.34477999462479</v>
      </c>
      <c r="F87" s="12">
        <f t="shared" si="15"/>
        <v>377419.50870664394</v>
      </c>
      <c r="G87" s="25">
        <f t="shared" si="16"/>
        <v>1.5577366366295824E-2</v>
      </c>
      <c r="H87" s="12">
        <f t="shared" si="20"/>
        <v>64.195703977513375</v>
      </c>
      <c r="I87"/>
      <c r="O87" s="20"/>
      <c r="P87" s="20"/>
      <c r="Q87" s="20"/>
      <c r="R87" s="20"/>
    </row>
    <row r="88" spans="2:18" ht="18.75" customHeight="1" x14ac:dyDescent="0.25">
      <c r="B88" s="13">
        <v>0.35</v>
      </c>
      <c r="C88" s="35">
        <f t="shared" si="14"/>
        <v>0.12249999999999998</v>
      </c>
      <c r="D88" s="37">
        <v>5.7242272927541691E-3</v>
      </c>
      <c r="E88" s="11">
        <f t="shared" si="19"/>
        <v>174.69606793318954</v>
      </c>
      <c r="F88" s="12">
        <f t="shared" si="15"/>
        <v>30518.716151317574</v>
      </c>
      <c r="G88" s="25">
        <f t="shared" si="16"/>
        <v>1.9673843196176769E-2</v>
      </c>
      <c r="H88" s="12">
        <f t="shared" si="20"/>
        <v>50.828909737083329</v>
      </c>
    </row>
    <row r="89" spans="2:18" x14ac:dyDescent="0.25">
      <c r="B89" s="13">
        <v>0.02</v>
      </c>
      <c r="C89" s="35">
        <f t="shared" si="14"/>
        <v>4.0000000000000002E-4</v>
      </c>
      <c r="D89" s="37">
        <v>9.168287138280018E-2</v>
      </c>
      <c r="E89" s="11">
        <f t="shared" si="19"/>
        <v>10.907162754804396</v>
      </c>
      <c r="F89" s="12">
        <f t="shared" si="15"/>
        <v>118.96619935979223</v>
      </c>
      <c r="G89" s="25">
        <f t="shared" si="16"/>
        <v>0.10563248728622278</v>
      </c>
      <c r="H89" s="12">
        <f t="shared" si="20"/>
        <v>9.4667845630709291</v>
      </c>
    </row>
    <row r="90" spans="2:18" x14ac:dyDescent="0.25">
      <c r="B90" s="13">
        <v>0.08</v>
      </c>
      <c r="C90" s="35">
        <f t="shared" si="14"/>
        <v>6.4000000000000003E-3</v>
      </c>
      <c r="D90" s="37">
        <v>2.5093477710056662E-2</v>
      </c>
      <c r="E90" s="11">
        <f t="shared" si="19"/>
        <v>39.850992817915866</v>
      </c>
      <c r="F90" s="12">
        <f t="shared" si="15"/>
        <v>1588.101628573582</v>
      </c>
      <c r="G90" s="25">
        <f t="shared" si="16"/>
        <v>3.9043093613479261E-2</v>
      </c>
      <c r="H90" s="12">
        <f t="shared" si="20"/>
        <v>25.612724491041853</v>
      </c>
    </row>
    <row r="91" spans="2:18" x14ac:dyDescent="0.25">
      <c r="B91" s="13">
        <v>0.15</v>
      </c>
      <c r="C91" s="35">
        <f t="shared" si="14"/>
        <v>2.2499999999999999E-2</v>
      </c>
      <c r="D91" s="37">
        <v>1.1095822476963864E-2</v>
      </c>
      <c r="E91" s="11">
        <f t="shared" si="19"/>
        <v>90.124008569541274</v>
      </c>
      <c r="F91" s="12">
        <f t="shared" si="15"/>
        <v>8122.3369206427487</v>
      </c>
      <c r="G91" s="25">
        <f t="shared" si="16"/>
        <v>2.5045438380386462E-2</v>
      </c>
      <c r="H91" s="12">
        <f t="shared" si="20"/>
        <v>39.927430489023429</v>
      </c>
    </row>
    <row r="92" spans="2:18" x14ac:dyDescent="0.25">
      <c r="B92" s="13">
        <v>0.21</v>
      </c>
      <c r="C92" s="35">
        <f t="shared" si="14"/>
        <v>4.4099999999999993E-2</v>
      </c>
      <c r="D92" s="37">
        <v>2.7637735670971633E-2</v>
      </c>
      <c r="E92" s="11">
        <f t="shared" si="19"/>
        <v>36.182414214573896</v>
      </c>
      <c r="F92" s="12">
        <f t="shared" si="15"/>
        <v>1309.1670983949991</v>
      </c>
      <c r="G92" s="25">
        <f t="shared" si="16"/>
        <v>4.1587351574394235E-2</v>
      </c>
      <c r="H92" s="12">
        <f t="shared" si="20"/>
        <v>24.045772624186782</v>
      </c>
    </row>
    <row r="93" spans="2:18" x14ac:dyDescent="0.25">
      <c r="B93" s="13">
        <v>0.4</v>
      </c>
      <c r="C93" s="35">
        <f t="shared" si="14"/>
        <v>0.16000000000000003</v>
      </c>
      <c r="D93" s="37">
        <v>5.0660836343695552E-2</v>
      </c>
      <c r="E93" s="11">
        <f t="shared" si="19"/>
        <v>19.739113527770336</v>
      </c>
      <c r="F93" s="12">
        <f t="shared" si="15"/>
        <v>389.63260286220589</v>
      </c>
      <c r="G93" s="25">
        <f t="shared" si="16"/>
        <v>6.4610452247118144E-2</v>
      </c>
      <c r="H93" s="12">
        <f t="shared" si="20"/>
        <v>15.477371930090515</v>
      </c>
    </row>
    <row r="94" spans="2:18" x14ac:dyDescent="0.25">
      <c r="B94" s="13">
        <v>0.01</v>
      </c>
      <c r="C94" s="35">
        <f t="shared" si="14"/>
        <v>1E-4</v>
      </c>
      <c r="D94" s="37">
        <v>8.6703133496533139E-4</v>
      </c>
      <c r="E94" s="11">
        <f t="shared" si="19"/>
        <v>1153.3608529154087</v>
      </c>
      <c r="F94" s="12">
        <f t="shared" si="15"/>
        <v>1330241.2570377591</v>
      </c>
      <c r="G94" s="25">
        <f t="shared" si="16"/>
        <v>1.481664723838793E-2</v>
      </c>
      <c r="H94" s="12">
        <f t="shared" si="20"/>
        <v>67.491652052640845</v>
      </c>
    </row>
    <row r="95" spans="2:18" x14ac:dyDescent="0.25">
      <c r="B95" s="13">
        <v>-0.02</v>
      </c>
      <c r="C95" s="35">
        <f t="shared" si="14"/>
        <v>4.0000000000000002E-4</v>
      </c>
      <c r="D95" s="37">
        <v>4.7992454018531694E-3</v>
      </c>
      <c r="E95" s="11">
        <f t="shared" si="19"/>
        <v>208.36609013864188</v>
      </c>
      <c r="F95" s="12">
        <f t="shared" si="15"/>
        <v>43416.427519664634</v>
      </c>
      <c r="G95" s="25">
        <f t="shared" si="16"/>
        <v>1.8748861305275769E-2</v>
      </c>
      <c r="H95" s="12">
        <f t="shared" si="20"/>
        <v>53.336572483930453</v>
      </c>
    </row>
    <row r="96" spans="2:18" x14ac:dyDescent="0.25">
      <c r="B96" s="13">
        <v>0.37</v>
      </c>
      <c r="C96" s="35">
        <f t="shared" si="14"/>
        <v>0.13689999999999999</v>
      </c>
      <c r="D96" s="37">
        <v>1.4714480284143752E-2</v>
      </c>
      <c r="E96" s="11">
        <f t="shared" si="19"/>
        <v>67.96026639674082</v>
      </c>
      <c r="F96" s="12">
        <f t="shared" si="15"/>
        <v>4618.5978087159792</v>
      </c>
      <c r="G96" s="25">
        <f t="shared" ref="G96:G127" si="21">D96+$B$57</f>
        <v>2.8664096187566351E-2</v>
      </c>
      <c r="H96" s="12">
        <f t="shared" si="20"/>
        <v>34.886849159882836</v>
      </c>
    </row>
    <row r="97" spans="2:8" x14ac:dyDescent="0.25">
      <c r="B97" s="13">
        <v>0.1</v>
      </c>
      <c r="C97" s="35">
        <f t="shared" si="14"/>
        <v>1.0000000000000002E-2</v>
      </c>
      <c r="D97" s="37">
        <v>1.132915705346796E-2</v>
      </c>
      <c r="E97" s="11">
        <f t="shared" si="19"/>
        <v>88.267820393035393</v>
      </c>
      <c r="F97" s="12">
        <f t="shared" si="15"/>
        <v>7791.208116937155</v>
      </c>
      <c r="G97" s="25">
        <f t="shared" si="21"/>
        <v>2.5278772956890558E-2</v>
      </c>
      <c r="H97" s="12">
        <f t="shared" si="20"/>
        <v>39.558882138201938</v>
      </c>
    </row>
    <row r="98" spans="2:8" x14ac:dyDescent="0.25">
      <c r="B98" s="38">
        <v>0.16</v>
      </c>
      <c r="C98" s="35">
        <f t="shared" si="14"/>
        <v>2.5600000000000001E-2</v>
      </c>
      <c r="D98" s="38">
        <v>1.9278426836773735E-3</v>
      </c>
      <c r="E98" s="11">
        <f t="shared" si="19"/>
        <v>518.71452399450607</v>
      </c>
      <c r="F98" s="12">
        <f t="shared" si="15"/>
        <v>269064.757402847</v>
      </c>
      <c r="G98" s="25">
        <f t="shared" si="21"/>
        <v>1.5877458587099973E-2</v>
      </c>
      <c r="H98" s="12">
        <f t="shared" si="20"/>
        <v>62.982371801774015</v>
      </c>
    </row>
    <row r="99" spans="2:8" x14ac:dyDescent="0.25">
      <c r="B99" s="13">
        <v>0.14000000000000001</v>
      </c>
      <c r="C99" s="35">
        <f t="shared" si="14"/>
        <v>1.9600000000000003E-2</v>
      </c>
      <c r="D99" s="37">
        <v>2.1382868697182627E-2</v>
      </c>
      <c r="E99" s="11">
        <f t="shared" si="19"/>
        <v>46.766409791019221</v>
      </c>
      <c r="F99" s="12">
        <f t="shared" si="15"/>
        <v>2187.0970847415383</v>
      </c>
      <c r="G99" s="25">
        <f t="shared" si="21"/>
        <v>3.533248460060523E-2</v>
      </c>
      <c r="H99" s="12">
        <f t="shared" si="20"/>
        <v>28.302566640979176</v>
      </c>
    </row>
    <row r="100" spans="2:8" x14ac:dyDescent="0.25">
      <c r="B100" s="13">
        <v>-0.12</v>
      </c>
      <c r="C100" s="35">
        <f t="shared" si="14"/>
        <v>1.44E-2</v>
      </c>
      <c r="D100" s="37">
        <v>2.2320974388286483E-2</v>
      </c>
      <c r="E100" s="11">
        <f t="shared" si="19"/>
        <v>44.800911582281827</v>
      </c>
      <c r="F100" s="12">
        <f t="shared" si="15"/>
        <v>2007.121678603434</v>
      </c>
      <c r="G100" s="25">
        <f t="shared" si="21"/>
        <v>3.6270590291709079E-2</v>
      </c>
      <c r="H100" s="12">
        <f t="shared" si="20"/>
        <v>27.570546604216286</v>
      </c>
    </row>
    <row r="101" spans="2:8" x14ac:dyDescent="0.25">
      <c r="B101" s="13">
        <v>0.13</v>
      </c>
      <c r="C101" s="35">
        <f t="shared" si="14"/>
        <v>1.6900000000000002E-2</v>
      </c>
      <c r="D101" s="37">
        <v>3.2980473869798646E-2</v>
      </c>
      <c r="E101" s="11">
        <f t="shared" si="19"/>
        <v>30.32097124946814</v>
      </c>
      <c r="F101" s="12">
        <f t="shared" si="15"/>
        <v>919.36129751107353</v>
      </c>
      <c r="G101" s="25">
        <f t="shared" si="21"/>
        <v>4.6930089773221245E-2</v>
      </c>
      <c r="H101" s="12">
        <f t="shared" si="20"/>
        <v>21.30829079663533</v>
      </c>
    </row>
    <row r="102" spans="2:8" x14ac:dyDescent="0.25">
      <c r="B102" s="13">
        <v>0.15</v>
      </c>
      <c r="C102" s="35">
        <f t="shared" si="14"/>
        <v>2.2499999999999999E-2</v>
      </c>
      <c r="D102" s="37">
        <v>1.3619932868767086E-2</v>
      </c>
      <c r="E102" s="11">
        <f t="shared" si="19"/>
        <v>73.421800946844371</v>
      </c>
      <c r="F102" s="12">
        <f t="shared" si="15"/>
        <v>5390.7608542780372</v>
      </c>
      <c r="G102" s="25">
        <f t="shared" si="21"/>
        <v>2.7569548772189686E-2</v>
      </c>
      <c r="H102" s="12">
        <f t="shared" si="20"/>
        <v>36.271903042850411</v>
      </c>
    </row>
    <row r="103" spans="2:8" x14ac:dyDescent="0.25">
      <c r="B103" s="13">
        <v>0.48</v>
      </c>
      <c r="C103" s="35">
        <f t="shared" si="14"/>
        <v>0.23039999999999999</v>
      </c>
      <c r="D103" s="37">
        <v>6.476470695202205E-2</v>
      </c>
      <c r="E103" s="11">
        <f t="shared" si="19"/>
        <v>15.440508373500462</v>
      </c>
      <c r="F103" s="12">
        <f t="shared" si="15"/>
        <v>238.40929883213789</v>
      </c>
      <c r="G103" s="25">
        <f t="shared" si="21"/>
        <v>7.8714322855444649E-2</v>
      </c>
      <c r="H103" s="12">
        <f t="shared" si="20"/>
        <v>12.704168234241886</v>
      </c>
    </row>
    <row r="104" spans="2:8" x14ac:dyDescent="0.25">
      <c r="B104" s="13">
        <v>0.21</v>
      </c>
      <c r="C104" s="35">
        <f t="shared" si="14"/>
        <v>4.4099999999999993E-2</v>
      </c>
      <c r="D104" s="37">
        <v>6.9645821504134208E-3</v>
      </c>
      <c r="E104" s="11">
        <f t="shared" si="19"/>
        <v>143.58363192551897</v>
      </c>
      <c r="F104" s="12">
        <f t="shared" si="15"/>
        <v>20616.25935692291</v>
      </c>
      <c r="G104" s="25">
        <f t="shared" si="21"/>
        <v>2.0914198053836021E-2</v>
      </c>
      <c r="H104" s="12">
        <f t="shared" si="20"/>
        <v>47.814408060297723</v>
      </c>
    </row>
    <row r="105" spans="2:8" x14ac:dyDescent="0.25">
      <c r="B105" s="13">
        <v>0.08</v>
      </c>
      <c r="C105" s="35">
        <f t="shared" si="14"/>
        <v>6.4000000000000003E-3</v>
      </c>
      <c r="D105" s="37">
        <v>1.7829892844420141E-2</v>
      </c>
      <c r="E105" s="11">
        <f t="shared" si="19"/>
        <v>56.085586645179959</v>
      </c>
      <c r="F105" s="12">
        <f t="shared" si="15"/>
        <v>3145.5930293339884</v>
      </c>
      <c r="G105" s="25">
        <f t="shared" si="21"/>
        <v>3.1779508747842744E-2</v>
      </c>
      <c r="H105" s="12">
        <f t="shared" si="20"/>
        <v>31.466817436813965</v>
      </c>
    </row>
    <row r="106" spans="2:8" x14ac:dyDescent="0.25">
      <c r="B106" s="13">
        <v>0.68</v>
      </c>
      <c r="C106" s="35">
        <f t="shared" si="14"/>
        <v>0.46240000000000009</v>
      </c>
      <c r="D106" s="37">
        <v>4.526768434514751E-2</v>
      </c>
      <c r="E106" s="11">
        <f t="shared" si="19"/>
        <v>22.090814108700823</v>
      </c>
      <c r="F106" s="12">
        <f t="shared" si="15"/>
        <v>488.00406798517531</v>
      </c>
      <c r="G106" s="25">
        <f t="shared" si="21"/>
        <v>5.9217300248570109E-2</v>
      </c>
      <c r="H106" s="12">
        <f t="shared" si="20"/>
        <v>16.886956950121117</v>
      </c>
    </row>
    <row r="107" spans="2:8" x14ac:dyDescent="0.25">
      <c r="B107" s="10">
        <v>-0.06</v>
      </c>
      <c r="C107" s="35">
        <f t="shared" si="14"/>
        <v>3.5999999999999999E-3</v>
      </c>
      <c r="D107" s="37">
        <v>1.4419971797737836E-2</v>
      </c>
      <c r="E107" s="11">
        <f t="shared" si="19"/>
        <v>69.348263230090168</v>
      </c>
      <c r="F107" s="12">
        <f t="shared" si="15"/>
        <v>4809.1816130298757</v>
      </c>
      <c r="G107" s="25">
        <f t="shared" si="21"/>
        <v>2.8369587701160437E-2</v>
      </c>
      <c r="H107" s="12">
        <f t="shared" si="20"/>
        <v>35.249014209645907</v>
      </c>
    </row>
    <row r="108" spans="2:8" x14ac:dyDescent="0.25">
      <c r="B108" s="13">
        <v>-0.19</v>
      </c>
      <c r="C108" s="35">
        <f t="shared" si="14"/>
        <v>3.61E-2</v>
      </c>
      <c r="D108" s="37">
        <v>5.7359702784772638E-3</v>
      </c>
      <c r="E108" s="11">
        <f t="shared" si="19"/>
        <v>174.33842078161385</v>
      </c>
      <c r="F108" s="12">
        <f t="shared" si="15"/>
        <v>30393.884960627049</v>
      </c>
      <c r="G108" s="25">
        <f t="shared" si="21"/>
        <v>1.9685586181899861E-2</v>
      </c>
      <c r="H108" s="12">
        <f t="shared" si="20"/>
        <v>50.798588914739128</v>
      </c>
    </row>
    <row r="109" spans="2:8" x14ac:dyDescent="0.25">
      <c r="B109" s="13">
        <v>0.03</v>
      </c>
      <c r="C109" s="35">
        <f t="shared" si="14"/>
        <v>8.9999999999999998E-4</v>
      </c>
      <c r="D109" s="37">
        <v>7.3739757133918261E-3</v>
      </c>
      <c r="E109" s="11">
        <f t="shared" si="19"/>
        <v>135.61205499821583</v>
      </c>
      <c r="F109" s="12">
        <f t="shared" si="15"/>
        <v>18390.629460839114</v>
      </c>
      <c r="G109" s="25">
        <f t="shared" si="21"/>
        <v>2.1323591616814425E-2</v>
      </c>
      <c r="H109" s="12">
        <f t="shared" si="20"/>
        <v>46.896414917806986</v>
      </c>
    </row>
    <row r="110" spans="2:8" x14ac:dyDescent="0.25">
      <c r="B110" s="13">
        <v>0.12</v>
      </c>
      <c r="C110" s="35">
        <f t="shared" si="14"/>
        <v>1.44E-2</v>
      </c>
      <c r="D110" s="37">
        <v>5.1473092854923226E-3</v>
      </c>
      <c r="E110" s="11">
        <f t="shared" si="19"/>
        <v>194.27626057336352</v>
      </c>
      <c r="F110" s="12">
        <f t="shared" si="15"/>
        <v>37743.265422369441</v>
      </c>
      <c r="G110" s="25">
        <f t="shared" si="21"/>
        <v>1.9096925188914923E-2</v>
      </c>
      <c r="H110" s="12">
        <f t="shared" si="20"/>
        <v>52.364450826904005</v>
      </c>
    </row>
    <row r="111" spans="2:8" x14ac:dyDescent="0.25">
      <c r="B111" s="13">
        <v>-7.0000000000000007E-2</v>
      </c>
      <c r="C111" s="35">
        <f t="shared" si="14"/>
        <v>4.9000000000000007E-3</v>
      </c>
      <c r="D111" s="37">
        <v>8.9638422747239706E-3</v>
      </c>
      <c r="E111" s="11">
        <f t="shared" si="19"/>
        <v>111.55930340494457</v>
      </c>
      <c r="F111" s="12">
        <f t="shared" si="15"/>
        <v>12445.478176196477</v>
      </c>
      <c r="G111" s="25">
        <f t="shared" si="21"/>
        <v>2.2913458178146572E-2</v>
      </c>
      <c r="H111" s="12">
        <f t="shared" si="20"/>
        <v>43.642473878244083</v>
      </c>
    </row>
    <row r="112" spans="2:8" x14ac:dyDescent="0.25">
      <c r="B112" s="13">
        <v>0.13</v>
      </c>
      <c r="C112" s="35">
        <f t="shared" si="14"/>
        <v>1.6900000000000002E-2</v>
      </c>
      <c r="D112" s="37">
        <v>2.4951447415242417E-3</v>
      </c>
      <c r="E112" s="11">
        <f t="shared" si="19"/>
        <v>400.77835299811784</v>
      </c>
      <c r="F112" s="12">
        <f t="shared" si="15"/>
        <v>160623.28823188395</v>
      </c>
      <c r="G112" s="25">
        <f t="shared" si="21"/>
        <v>1.6444760644946842E-2</v>
      </c>
      <c r="H112" s="12">
        <f t="shared" si="20"/>
        <v>60.809641538156455</v>
      </c>
    </row>
    <row r="113" spans="2:8" x14ac:dyDescent="0.25">
      <c r="B113" s="13">
        <v>0.04</v>
      </c>
      <c r="C113" s="35">
        <f t="shared" si="14"/>
        <v>1.6000000000000001E-3</v>
      </c>
      <c r="D113" s="37">
        <v>1.9466252458059548E-2</v>
      </c>
      <c r="E113" s="11">
        <f t="shared" si="19"/>
        <v>51.370956076652199</v>
      </c>
      <c r="F113" s="12">
        <f t="shared" si="15"/>
        <v>2638.9751282293296</v>
      </c>
      <c r="G113" s="25">
        <f t="shared" si="21"/>
        <v>3.3415868361482151E-2</v>
      </c>
      <c r="H113" s="12">
        <f t="shared" si="20"/>
        <v>29.925901945217181</v>
      </c>
    </row>
    <row r="114" spans="2:8" x14ac:dyDescent="0.25">
      <c r="B114" s="13">
        <v>0.19</v>
      </c>
      <c r="C114" s="35">
        <f t="shared" si="14"/>
        <v>3.61E-2</v>
      </c>
      <c r="D114" s="37">
        <v>2.9512001064983043E-3</v>
      </c>
      <c r="E114" s="11">
        <f t="shared" si="19"/>
        <v>338.84520327783969</v>
      </c>
      <c r="F114" s="12">
        <f t="shared" si="15"/>
        <v>114816.0717844005</v>
      </c>
      <c r="G114" s="25">
        <f t="shared" si="21"/>
        <v>1.6900816009920903E-2</v>
      </c>
      <c r="H114" s="12">
        <f t="shared" si="20"/>
        <v>59.168740693525841</v>
      </c>
    </row>
    <row r="115" spans="2:8" x14ac:dyDescent="0.25">
      <c r="B115" s="13">
        <v>0.23</v>
      </c>
      <c r="C115" s="35">
        <f t="shared" si="14"/>
        <v>5.2900000000000003E-2</v>
      </c>
      <c r="D115" s="37">
        <v>3.515032023714575E-3</v>
      </c>
      <c r="E115" s="11">
        <f t="shared" si="19"/>
        <v>284.49242944399452</v>
      </c>
      <c r="F115" s="12">
        <f t="shared" si="15"/>
        <v>80935.942410946198</v>
      </c>
      <c r="G115" s="25">
        <f t="shared" si="21"/>
        <v>1.7464647927137172E-2</v>
      </c>
      <c r="H115" s="12">
        <f t="shared" si="20"/>
        <v>57.258526147908512</v>
      </c>
    </row>
    <row r="116" spans="2:8" x14ac:dyDescent="0.25">
      <c r="B116" s="13">
        <v>7.0000000000000007E-2</v>
      </c>
      <c r="C116" s="35">
        <f t="shared" si="14"/>
        <v>4.9000000000000007E-3</v>
      </c>
      <c r="D116" s="37">
        <v>3.9964387297157771E-3</v>
      </c>
      <c r="E116" s="11">
        <f t="shared" si="19"/>
        <v>250.22277773569647</v>
      </c>
      <c r="F116" s="12">
        <f t="shared" si="15"/>
        <v>62611.438497767755</v>
      </c>
      <c r="G116" s="25">
        <f t="shared" si="21"/>
        <v>1.7946054633138378E-2</v>
      </c>
      <c r="H116" s="12">
        <f t="shared" si="20"/>
        <v>55.722554090158901</v>
      </c>
    </row>
    <row r="117" spans="2:8" x14ac:dyDescent="0.25">
      <c r="B117" s="13">
        <v>0.17</v>
      </c>
      <c r="C117" s="35">
        <f t="shared" si="14"/>
        <v>2.8900000000000006E-2</v>
      </c>
      <c r="D117" s="37">
        <v>4.0407158870370274E-3</v>
      </c>
      <c r="E117" s="11">
        <f t="shared" si="19"/>
        <v>247.48089891894853</v>
      </c>
      <c r="F117" s="12">
        <f t="shared" si="15"/>
        <v>61246.79532973082</v>
      </c>
      <c r="G117" s="25">
        <f t="shared" si="21"/>
        <v>1.7990331790459627E-2</v>
      </c>
      <c r="H117" s="12">
        <f t="shared" si="20"/>
        <v>55.585411744896533</v>
      </c>
    </row>
    <row r="118" spans="2:8" x14ac:dyDescent="0.25">
      <c r="B118" s="13">
        <v>0.35</v>
      </c>
      <c r="C118" s="35">
        <f t="shared" si="14"/>
        <v>0.12249999999999998</v>
      </c>
      <c r="D118" s="37">
        <v>4.0001044030978344E-2</v>
      </c>
      <c r="E118" s="11">
        <f t="shared" si="19"/>
        <v>24.999347497669351</v>
      </c>
      <c r="F118" s="12">
        <f t="shared" si="15"/>
        <v>624.9673753092269</v>
      </c>
      <c r="G118" s="25">
        <f t="shared" si="21"/>
        <v>5.3950659934400944E-2</v>
      </c>
      <c r="H118" s="12">
        <f t="shared" si="20"/>
        <v>18.535454454420176</v>
      </c>
    </row>
    <row r="119" spans="2:8" x14ac:dyDescent="0.25">
      <c r="B119" s="13">
        <v>-0.26</v>
      </c>
      <c r="C119" s="35">
        <f t="shared" si="14"/>
        <v>6.7600000000000007E-2</v>
      </c>
      <c r="D119" s="37">
        <v>7.4219399735649541E-3</v>
      </c>
      <c r="E119" s="11">
        <f t="shared" si="19"/>
        <v>134.73566258441102</v>
      </c>
      <c r="F119" s="12">
        <f t="shared" si="15"/>
        <v>18153.698772060256</v>
      </c>
      <c r="G119" s="25">
        <f t="shared" si="21"/>
        <v>2.1371555876987552E-2</v>
      </c>
      <c r="H119" s="12">
        <f t="shared" si="20"/>
        <v>46.79116512414425</v>
      </c>
    </row>
    <row r="120" spans="2:8" x14ac:dyDescent="0.25">
      <c r="B120" s="13">
        <v>0.22</v>
      </c>
      <c r="C120" s="35">
        <f t="shared" si="14"/>
        <v>4.8399999999999999E-2</v>
      </c>
      <c r="D120" s="37">
        <v>4.3956845967159361E-2</v>
      </c>
      <c r="E120" s="11">
        <f t="shared" si="19"/>
        <v>22.749584916695589</v>
      </c>
      <c r="F120" s="12">
        <f t="shared" si="15"/>
        <v>517.54361388194343</v>
      </c>
      <c r="G120" s="25">
        <f t="shared" si="21"/>
        <v>5.790646187058196E-2</v>
      </c>
      <c r="H120" s="12">
        <f t="shared" si="20"/>
        <v>17.269229852705383</v>
      </c>
    </row>
    <row r="121" spans="2:8" x14ac:dyDescent="0.25">
      <c r="B121" s="13">
        <v>-0.06</v>
      </c>
      <c r="C121" s="35">
        <f t="shared" si="14"/>
        <v>3.5999999999999999E-3</v>
      </c>
      <c r="D121" s="37">
        <v>3.0193387725674366E-2</v>
      </c>
      <c r="E121" s="11">
        <f t="shared" si="19"/>
        <v>33.119834351998506</v>
      </c>
      <c r="F121" s="12">
        <f t="shared" si="15"/>
        <v>1096.9234275038202</v>
      </c>
      <c r="G121" s="25">
        <f t="shared" si="21"/>
        <v>4.4143003629096969E-2</v>
      </c>
      <c r="H121" s="12">
        <f t="shared" si="20"/>
        <v>22.653646507661918</v>
      </c>
    </row>
    <row r="122" spans="2:8" x14ac:dyDescent="0.25">
      <c r="B122" s="13">
        <v>0.11</v>
      </c>
      <c r="C122" s="35">
        <f t="shared" si="14"/>
        <v>1.21E-2</v>
      </c>
      <c r="D122" s="37">
        <v>1.5470362931142981E-3</v>
      </c>
      <c r="E122" s="11">
        <f t="shared" si="19"/>
        <v>646.39724643235502</v>
      </c>
      <c r="F122" s="12">
        <f t="shared" si="15"/>
        <v>417829.40019533073</v>
      </c>
      <c r="G122" s="25">
        <f t="shared" si="21"/>
        <v>1.5496652196536898E-2</v>
      </c>
      <c r="H122" s="12">
        <f t="shared" si="20"/>
        <v>64.530066708438753</v>
      </c>
    </row>
    <row r="123" spans="2:8" x14ac:dyDescent="0.25">
      <c r="B123" s="13">
        <v>0</v>
      </c>
      <c r="C123" s="35">
        <f t="shared" si="14"/>
        <v>0</v>
      </c>
      <c r="D123" s="37">
        <v>3.3181136536554229E-3</v>
      </c>
      <c r="E123" s="11">
        <f t="shared" si="19"/>
        <v>301.37605410180663</v>
      </c>
      <c r="F123" s="12">
        <f t="shared" si="15"/>
        <v>90827.52598597508</v>
      </c>
      <c r="G123" s="25">
        <f t="shared" si="21"/>
        <v>1.7267729557078022E-2</v>
      </c>
      <c r="H123" s="12">
        <f t="shared" si="20"/>
        <v>57.911493036448512</v>
      </c>
    </row>
    <row r="124" spans="2:8" x14ac:dyDescent="0.25">
      <c r="B124" s="13">
        <v>-0.03</v>
      </c>
      <c r="C124" s="35">
        <f t="shared" si="14"/>
        <v>8.9999999999999998E-4</v>
      </c>
      <c r="D124" s="37">
        <v>3.852124975275306E-3</v>
      </c>
      <c r="E124" s="11">
        <f t="shared" si="19"/>
        <v>259.59697736144489</v>
      </c>
      <c r="F124" s="12">
        <f t="shared" si="15"/>
        <v>67390.590655198524</v>
      </c>
      <c r="G124" s="25">
        <f t="shared" si="21"/>
        <v>1.7801740878697906E-2</v>
      </c>
      <c r="H124" s="12">
        <f t="shared" si="20"/>
        <v>56.174281314061247</v>
      </c>
    </row>
    <row r="125" spans="2:8" x14ac:dyDescent="0.25">
      <c r="B125" s="13">
        <v>0.21</v>
      </c>
      <c r="C125" s="35">
        <f t="shared" si="14"/>
        <v>4.4099999999999993E-2</v>
      </c>
      <c r="D125" s="37">
        <v>8.5849041761649567E-3</v>
      </c>
      <c r="E125" s="11">
        <f t="shared" si="19"/>
        <v>116.48353662192179</v>
      </c>
      <c r="F125" s="12">
        <f t="shared" si="15"/>
        <v>13568.414303950594</v>
      </c>
      <c r="G125" s="25">
        <f t="shared" si="21"/>
        <v>2.2534520079587554E-2</v>
      </c>
      <c r="H125" s="12">
        <f t="shared" si="20"/>
        <v>44.376361088152485</v>
      </c>
    </row>
    <row r="126" spans="2:8" x14ac:dyDescent="0.25">
      <c r="B126" s="13">
        <v>0.28000000000000003</v>
      </c>
      <c r="C126" s="35">
        <f t="shared" si="14"/>
        <v>7.8400000000000011E-2</v>
      </c>
      <c r="D126" s="37">
        <v>1.3135527124531671E-2</v>
      </c>
      <c r="E126" s="11">
        <f t="shared" si="19"/>
        <v>76.12941532680621</v>
      </c>
      <c r="F126" s="12">
        <f t="shared" si="15"/>
        <v>5795.6878780013567</v>
      </c>
      <c r="G126" s="25">
        <f t="shared" si="21"/>
        <v>2.708514302795427E-2</v>
      </c>
      <c r="H126" s="12">
        <f t="shared" si="20"/>
        <v>36.920609906616008</v>
      </c>
    </row>
    <row r="127" spans="2:8" x14ac:dyDescent="0.25">
      <c r="B127" s="13">
        <v>0.36</v>
      </c>
      <c r="C127" s="35">
        <f t="shared" si="14"/>
        <v>0.12959999999999999</v>
      </c>
      <c r="D127" s="37">
        <v>1.9974350712650718E-2</v>
      </c>
      <c r="E127" s="11">
        <f t="shared" si="19"/>
        <v>50.064205559715731</v>
      </c>
      <c r="F127" s="12">
        <f t="shared" si="15"/>
        <v>2506.4246783254716</v>
      </c>
      <c r="G127" s="25">
        <f t="shared" si="21"/>
        <v>3.3923966616073317E-2</v>
      </c>
      <c r="H127" s="12">
        <f t="shared" si="20"/>
        <v>29.477684945197293</v>
      </c>
    </row>
    <row r="128" spans="2:8" x14ac:dyDescent="0.25">
      <c r="B128" s="13">
        <v>-0.06</v>
      </c>
      <c r="C128" s="35">
        <f t="shared" ref="C128:C133" si="22">B128^2</f>
        <v>3.5999999999999999E-3</v>
      </c>
      <c r="D128" s="37">
        <v>2.8472370236921167E-3</v>
      </c>
      <c r="E128" s="11">
        <f t="shared" si="19"/>
        <v>351.21768636713756</v>
      </c>
      <c r="F128" s="12">
        <f t="shared" ref="F128:F133" si="23">E128^2</f>
        <v>123353.863217085</v>
      </c>
      <c r="G128" s="25">
        <f t="shared" ref="G128:G133" si="24">D128+$B$57</f>
        <v>1.6796852927114716E-2</v>
      </c>
      <c r="H128" s="12">
        <f t="shared" si="20"/>
        <v>59.534961956220172</v>
      </c>
    </row>
    <row r="129" spans="2:8" x14ac:dyDescent="0.25">
      <c r="B129" s="13">
        <v>7.0000000000000007E-2</v>
      </c>
      <c r="C129" s="35">
        <f t="shared" si="22"/>
        <v>4.9000000000000007E-3</v>
      </c>
      <c r="D129" s="37">
        <v>1.2756809917424709E-3</v>
      </c>
      <c r="E129" s="11">
        <f t="shared" si="19"/>
        <v>783.8950383936392</v>
      </c>
      <c r="F129" s="12">
        <f t="shared" si="23"/>
        <v>614491.43121816509</v>
      </c>
      <c r="G129" s="25">
        <f t="shared" si="24"/>
        <v>1.522529689516507E-2</v>
      </c>
      <c r="H129" s="12">
        <f t="shared" si="20"/>
        <v>65.680164195521144</v>
      </c>
    </row>
    <row r="130" spans="2:8" x14ac:dyDescent="0.25">
      <c r="B130" s="13">
        <v>0.7</v>
      </c>
      <c r="C130" s="35">
        <f t="shared" si="22"/>
        <v>0.48999999999999994</v>
      </c>
      <c r="D130" s="37">
        <v>8.9326796805678801E-2</v>
      </c>
      <c r="E130" s="11">
        <f t="shared" si="19"/>
        <v>11.194848978805279</v>
      </c>
      <c r="F130" s="12">
        <f t="shared" si="23"/>
        <v>125.3246436582576</v>
      </c>
      <c r="G130" s="25">
        <f t="shared" si="24"/>
        <v>0.1032764127091014</v>
      </c>
      <c r="H130" s="12">
        <f t="shared" si="20"/>
        <v>9.6827530485271538</v>
      </c>
    </row>
    <row r="131" spans="2:8" x14ac:dyDescent="0.25">
      <c r="B131" s="13">
        <v>0.24</v>
      </c>
      <c r="C131" s="35">
        <f t="shared" si="22"/>
        <v>5.7599999999999998E-2</v>
      </c>
      <c r="D131" s="37">
        <v>3.3988746091885916E-2</v>
      </c>
      <c r="E131" s="11">
        <f t="shared" si="19"/>
        <v>29.421503143910584</v>
      </c>
      <c r="F131" s="12">
        <f t="shared" si="23"/>
        <v>865.62484724714045</v>
      </c>
      <c r="G131" s="25">
        <f t="shared" si="24"/>
        <v>4.7938361995308515E-2</v>
      </c>
      <c r="H131" s="12">
        <f t="shared" si="20"/>
        <v>20.860120337400449</v>
      </c>
    </row>
    <row r="132" spans="2:8" x14ac:dyDescent="0.25">
      <c r="B132" s="13">
        <v>0.91</v>
      </c>
      <c r="C132" s="35">
        <f t="shared" si="22"/>
        <v>0.82810000000000006</v>
      </c>
      <c r="D132" s="37">
        <v>1.4549862123018769E-2</v>
      </c>
      <c r="E132" s="11">
        <f t="shared" si="19"/>
        <v>68.729173619998704</v>
      </c>
      <c r="F132" s="12">
        <f t="shared" si="23"/>
        <v>4723.6993064879262</v>
      </c>
      <c r="G132" s="25">
        <f t="shared" si="24"/>
        <v>2.8499478026441368E-2</v>
      </c>
      <c r="H132" s="12">
        <f t="shared" si="20"/>
        <v>35.08836193674199</v>
      </c>
    </row>
    <row r="133" spans="2:8" x14ac:dyDescent="0.25">
      <c r="B133" s="13">
        <v>1.2</v>
      </c>
      <c r="C133" s="35">
        <f t="shared" si="22"/>
        <v>1.44</v>
      </c>
      <c r="D133" s="37">
        <v>8.8467424093797181E-2</v>
      </c>
      <c r="E133" s="11">
        <f t="shared" si="19"/>
        <v>11.303595761302541</v>
      </c>
      <c r="F133" s="12">
        <f t="shared" si="23"/>
        <v>127.77127713493677</v>
      </c>
      <c r="G133" s="25">
        <f t="shared" si="24"/>
        <v>0.10241703999721978</v>
      </c>
      <c r="H133" s="12">
        <f t="shared" si="20"/>
        <v>9.7640002096052179</v>
      </c>
    </row>
  </sheetData>
  <mergeCells count="6">
    <mergeCell ref="A3:Q4"/>
    <mergeCell ref="A62:H62"/>
    <mergeCell ref="J6:Q6"/>
    <mergeCell ref="A6:H6"/>
    <mergeCell ref="A52:D52"/>
    <mergeCell ref="J52:M5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DCE2-F5C6-4FC3-A06F-80DF0E01E744}">
  <dimension ref="A1:E11"/>
  <sheetViews>
    <sheetView workbookViewId="0">
      <selection activeCell="B14" sqref="B14"/>
    </sheetView>
  </sheetViews>
  <sheetFormatPr baseColWidth="10" defaultRowHeight="15" x14ac:dyDescent="0.25"/>
  <cols>
    <col min="1" max="1" width="21.140625" customWidth="1"/>
    <col min="3" max="3" width="16.7109375" customWidth="1"/>
  </cols>
  <sheetData>
    <row r="1" spans="1:5" x14ac:dyDescent="0.25">
      <c r="A1" s="100" t="s">
        <v>42</v>
      </c>
      <c r="B1" s="47" t="s">
        <v>46</v>
      </c>
    </row>
    <row r="3" spans="1:5" ht="18.75" customHeight="1" x14ac:dyDescent="0.25">
      <c r="B3" s="16" t="s">
        <v>36</v>
      </c>
      <c r="C3" s="17" t="s">
        <v>37</v>
      </c>
      <c r="D3" s="70"/>
      <c r="E3" s="71"/>
    </row>
    <row r="4" spans="1:5" x14ac:dyDescent="0.25">
      <c r="A4" s="44" t="s">
        <v>34</v>
      </c>
      <c r="B4" s="84">
        <v>0.17</v>
      </c>
      <c r="C4" s="85">
        <v>1E-3</v>
      </c>
    </row>
    <row r="5" spans="1:5" x14ac:dyDescent="0.25">
      <c r="A5" s="44" t="s">
        <v>35</v>
      </c>
      <c r="B5" s="84">
        <v>0.14000000000000001</v>
      </c>
      <c r="C5" s="86">
        <v>1E-3</v>
      </c>
    </row>
    <row r="7" spans="1:5" x14ac:dyDescent="0.25">
      <c r="A7" s="44" t="s">
        <v>7</v>
      </c>
      <c r="B7" s="83">
        <f>(B4^2/C4+B5^2/C5)-(B4/C4+B5/C5)^2/(1/C4+1/C5)</f>
        <v>0.45000000000000995</v>
      </c>
      <c r="C7" s="77">
        <v>0.43</v>
      </c>
      <c r="D7" s="15"/>
      <c r="E7" s="15"/>
    </row>
    <row r="8" spans="1:5" x14ac:dyDescent="0.25">
      <c r="A8" s="44" t="s">
        <v>41</v>
      </c>
      <c r="B8" s="83">
        <f>_xlfn.CHISQ.DIST.RT(B7,1)</f>
        <v>0.50233495436049735</v>
      </c>
      <c r="C8" s="77">
        <v>0.51</v>
      </c>
    </row>
    <row r="9" spans="1:5" x14ac:dyDescent="0.25">
      <c r="C9" s="77" t="s">
        <v>47</v>
      </c>
    </row>
    <row r="11" spans="1:5" x14ac:dyDescent="0.25">
      <c r="A1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Exemple 11</vt:lpstr>
      <vt:lpstr>Elementary</vt:lpstr>
      <vt:lpstr>Secondary</vt:lpstr>
      <vt:lpstr>Méthode 1</vt:lpstr>
      <vt:lpstr>Méthode 2</vt:lpstr>
      <vt:lpstr>Méthode 3</vt:lpstr>
      <vt:lpstr>'Exemple 11'!_ftn1</vt:lpstr>
      <vt:lpstr>'Exemple 11'!_ftnref1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roques</dc:creator>
  <cp:lastModifiedBy>nathalie roques</cp:lastModifiedBy>
  <dcterms:created xsi:type="dcterms:W3CDTF">2021-02-13T10:24:00Z</dcterms:created>
  <dcterms:modified xsi:type="dcterms:W3CDTF">2021-04-05T16:56:47Z</dcterms:modified>
</cp:coreProperties>
</file>