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natha\OneDrive\Documents\Educ Nat\textes persos\statistiques\Excel\Exemples\Exemples internet\"/>
    </mc:Choice>
  </mc:AlternateContent>
  <xr:revisionPtr revIDLastSave="0" documentId="13_ncr:1_{BB8EAA70-8D5D-42EB-A300-76EAED50349E}" xr6:coauthVersionLast="46" xr6:coauthVersionMax="46" xr10:uidLastSave="{00000000-0000-0000-0000-000000000000}"/>
  <bookViews>
    <workbookView xWindow="-120" yWindow="-120" windowWidth="20730" windowHeight="11160" tabRatio="878" activeTab="4" xr2:uid="{84CFEAC3-4FDC-4BA1-9D79-F4FE63DDE3BD}"/>
  </bookViews>
  <sheets>
    <sheet name="Exemple 10" sheetId="5" r:id="rId1"/>
    <sheet name="calcul de g " sheetId="1" r:id="rId2"/>
    <sheet name="Correction clustering" sheetId="2" r:id="rId3"/>
    <sheet name="Odyssey MAths" sheetId="3" r:id="rId4"/>
    <sheet name="KIPP" sheetId="4" r:id="rId5"/>
  </sheets>
  <definedNames>
    <definedName name="_ftn1" localSheetId="0">'Exemple 10'!#REF!</definedName>
    <definedName name="_ftn2" localSheetId="0">'Exemple 10'!#REF!</definedName>
    <definedName name="_ftn3" localSheetId="0">'Exemple 10'!#REF!</definedName>
    <definedName name="_ftnref1" localSheetId="0">'Exemple 10'!$A$19</definedName>
    <definedName name="_ftnref3" localSheetId="0">'Exemple 10'!$A$13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3" l="1"/>
  <c r="G8" i="3"/>
  <c r="K11" i="2"/>
  <c r="K10" i="2"/>
  <c r="H11" i="2"/>
  <c r="S11" i="2" s="1"/>
  <c r="I11" i="2"/>
  <c r="M11" i="2"/>
  <c r="I10" i="2"/>
  <c r="H10" i="2"/>
  <c r="S10" i="2" s="1"/>
  <c r="E9" i="4"/>
  <c r="F9" i="4" s="1"/>
  <c r="G9" i="4" s="1"/>
  <c r="H9" i="4" s="1"/>
  <c r="E10" i="4"/>
  <c r="F10" i="4" s="1"/>
  <c r="G10" i="4" s="1"/>
  <c r="H10" i="4" s="1"/>
  <c r="E11" i="4"/>
  <c r="F11" i="4" s="1"/>
  <c r="G11" i="4" s="1"/>
  <c r="H11" i="4" s="1"/>
  <c r="E8" i="4"/>
  <c r="E7" i="4"/>
  <c r="F7" i="4" s="1"/>
  <c r="G7" i="4" s="1"/>
  <c r="H7" i="4" s="1"/>
  <c r="E6" i="4"/>
  <c r="F6" i="4" s="1"/>
  <c r="G6" i="4" s="1"/>
  <c r="H6" i="4" s="1"/>
  <c r="E8" i="3"/>
  <c r="E7" i="3"/>
  <c r="E6" i="3"/>
  <c r="F6" i="3" s="1"/>
  <c r="G6" i="3" s="1"/>
  <c r="O11" i="2" l="1"/>
  <c r="Q11" i="2" s="1"/>
  <c r="I11" i="4"/>
  <c r="J11" i="4" s="1"/>
  <c r="I10" i="4"/>
  <c r="J10" i="4" s="1"/>
  <c r="I6" i="4"/>
  <c r="J6" i="4" s="1"/>
  <c r="I9" i="4"/>
  <c r="J9" i="4" s="1"/>
  <c r="I7" i="4"/>
  <c r="J7" i="4" s="1"/>
  <c r="F8" i="4"/>
  <c r="G8" i="4" s="1"/>
  <c r="H8" i="4" s="1"/>
  <c r="O10" i="2"/>
  <c r="U11" i="2"/>
  <c r="J11" i="2"/>
  <c r="P11" i="2" s="1"/>
  <c r="R11" i="2" s="1"/>
  <c r="J10" i="2"/>
  <c r="T10" i="2" s="1"/>
  <c r="Q10" i="2"/>
  <c r="M10" i="2"/>
  <c r="N10" i="2" s="1"/>
  <c r="H6" i="3"/>
  <c r="H8" i="3"/>
  <c r="H7" i="3"/>
  <c r="H7" i="1"/>
  <c r="I7" i="1"/>
  <c r="J7" i="1" s="1"/>
  <c r="K7" i="1" s="1"/>
  <c r="N11" i="2" l="1"/>
  <c r="B19" i="4"/>
  <c r="C19" i="4" s="1"/>
  <c r="I8" i="4"/>
  <c r="J8" i="4" s="1"/>
  <c r="B12" i="3"/>
  <c r="C12" i="3" s="1"/>
  <c r="L10" i="2"/>
  <c r="P10" i="2"/>
  <c r="R10" i="2" s="1"/>
  <c r="V10" i="2"/>
  <c r="T11" i="2"/>
  <c r="L11" i="2"/>
  <c r="U10" i="2"/>
  <c r="A19" i="4"/>
  <c r="A12" i="3"/>
  <c r="D19" i="4" l="1"/>
  <c r="E19" i="4" s="1"/>
  <c r="V11" i="2"/>
  <c r="D12" i="3"/>
  <c r="E12"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0EFF041-725F-43C1-A17F-A7530F55D93C}" keepAlive="1" name="Requête - Interventions_Studies_And_Findings (4)" description="Connexion à la requête « Interventions_Studies_And_Findings (4) » dans le classeur." type="5" refreshedVersion="6" background="1" saveData="1">
    <dbPr connection="Provider=Microsoft.Mashup.OleDb.1;Data Source=$Workbook$;Location=&quot;Interventions_Studies_And_Findings (4)&quot;;Extended Properties=&quot;&quot;" command="SELECT * FROM [Interventions_Studies_And_Findings (4)]"/>
  </connection>
</connections>
</file>

<file path=xl/sharedStrings.xml><?xml version="1.0" encoding="utf-8"?>
<sst xmlns="http://schemas.openxmlformats.org/spreadsheetml/2006/main" count="124" uniqueCount="91">
  <si>
    <t>na</t>
  </si>
  <si>
    <t>nb</t>
  </si>
  <si>
    <t>ma</t>
  </si>
  <si>
    <t>mb</t>
  </si>
  <si>
    <t>sa</t>
  </si>
  <si>
    <t>sb</t>
  </si>
  <si>
    <t>g</t>
  </si>
  <si>
    <t>w</t>
  </si>
  <si>
    <t>KIPP</t>
  </si>
  <si>
    <t>sg</t>
  </si>
  <si>
    <t>vg</t>
  </si>
  <si>
    <t>g/sg</t>
  </si>
  <si>
    <t>Test t</t>
  </si>
  <si>
    <t>ES/sES</t>
  </si>
  <si>
    <t>Valeur p (test z)</t>
  </si>
  <si>
    <t>g ss corr</t>
  </si>
  <si>
    <t>n=N/M</t>
  </si>
  <si>
    <t>ddl corr</t>
  </si>
  <si>
    <t>t ss corr</t>
  </si>
  <si>
    <t>t corr</t>
  </si>
  <si>
    <t>p ss corr</t>
  </si>
  <si>
    <t>p corr</t>
  </si>
  <si>
    <t>Diléo</t>
  </si>
  <si>
    <t>Wikéjumar</t>
  </si>
  <si>
    <t>Cornélius</t>
  </si>
  <si>
    <t>Woddworth a</t>
  </si>
  <si>
    <t>Tuttle a</t>
  </si>
  <si>
    <t>Tuttle b</t>
  </si>
  <si>
    <t>Tuttle c</t>
  </si>
  <si>
    <t>Tuttle d</t>
  </si>
  <si>
    <t>Test t (WWC)</t>
  </si>
  <si>
    <t>Les données</t>
  </si>
  <si>
    <t>ddl</t>
  </si>
  <si>
    <t>variance</t>
  </si>
  <si>
    <t>erreur standard</t>
  </si>
  <si>
    <t>Ma</t>
  </si>
  <si>
    <t>Mb</t>
  </si>
  <si>
    <t>ρ</t>
  </si>
  <si>
    <t>na+nb</t>
  </si>
  <si>
    <t>Ma+Mb</t>
  </si>
  <si>
    <t>ss corr</t>
  </si>
  <si>
    <t>corr</t>
  </si>
  <si>
    <t>valeur-p</t>
  </si>
  <si>
    <t>Etudes</t>
  </si>
  <si>
    <t>P (poids)</t>
  </si>
  <si>
    <t>WWC</t>
  </si>
  <si>
    <t>WWC**</t>
  </si>
  <si>
    <t>p</t>
  </si>
  <si>
    <t>M</t>
  </si>
  <si>
    <t>s M</t>
  </si>
  <si>
    <t>var M</t>
  </si>
  <si>
    <t>M/s M</t>
  </si>
  <si>
    <t>Valeur -p</t>
  </si>
  <si>
    <t>poids (P)</t>
  </si>
  <si>
    <t>Les données du WWC</t>
  </si>
  <si>
    <t>var groupée</t>
  </si>
  <si>
    <t>s groupé</t>
  </si>
  <si>
    <t>Exemple 10</t>
  </si>
  <si>
    <t>Pour cette intervention, les résultats de 3 études ont été analysés par le WWC. Pour l’une d’entre elle, les écarts-types des scores étant disponibles, il a été possible de recalculer la taille d’effet. Deux études ont constitué les groupes traitement et contrôle en attribuant aléatoirement des classes dans ces groupes ; une correction pour cluster a été effectuée par le WWC. Enfin, le calcul d’une taille d’effet globale (non effectué par le WWC) est proposé en utilisant la méthode des effets fixes.</t>
  </si>
  <si>
    <t>Intervention Odyssey Math (WWC, janvier 2017)</t>
  </si>
  <si>
    <t>Pour cette intervention, les résultats de 6 études ont été analysés par le WWC. Pour aucune d’entre elles les écarts-types des scores n’étaient disponibles, il n’a pas été possible de recalculer une taille d’effet ici. Aucune étude n’a constitué de groupes traitement et contrôle en attribuant aléatoirement des classes dans ces groupes et aucune correction pour cluster n’a donc été nécessaire. Enfin, le calcul d’une taille d’effet globale (encore une fois, non effectué par le WWC) est proposé en utilisant la méthode des effets fixes.</t>
  </si>
  <si>
    <t>Knowledge Is Power Program (KIPP) (WWC, 2018)</t>
  </si>
  <si>
    <t>Remarque : ici, c'est le g de Hedges qui est calculé et le facteur correctif w est utilisé pour le calcul de la variance (contrairement à l’exemple 9 qui n’en tenait pas compte). Jusqu'en 2020 le WWC ne corrigeait pas les tailles d'effet pour clustering.</t>
  </si>
  <si>
    <t>Wikéjumar*</t>
  </si>
  <si>
    <t>** Publié par le WWC. Le WWC calcule la statistique t dans un premier temps sans correction, puis avec correction.</t>
  </si>
  <si>
    <t xml:space="preserve">Calcul du g de Hedges (chapitre 8) </t>
  </si>
  <si>
    <t>Ce sont les données de l'étude de Wikéjumar qui sont utilisées ici (les autres études ne fournissent pas d'informations suffisantes pour calculer les tailles d'effet).</t>
  </si>
  <si>
    <t xml:space="preserve">* Pour Wikéjumar, aucune correction n'est apportée par le WWC car la valeur-p publiée était déjà supérieure à 0,05. </t>
  </si>
  <si>
    <t>WWC*</t>
  </si>
  <si>
    <t>Ces calculs n'ont pas été menés par le WWC.</t>
  </si>
  <si>
    <t>Ces calculs n'ont pas été menés par le WWC, les  variances corrigées pour clustering ont été utilisées.</t>
  </si>
  <si>
    <t>Calculs des variances de g et de sa signification statistique (chapitre 8) et taille d'effet globale (chapitre 10) pour KIPP</t>
  </si>
  <si>
    <t>Tailles d'effet globale (chapitre 10) pour Odyssey Math</t>
  </si>
  <si>
    <t>Chapitre 8, 9 et 10</t>
  </si>
  <si>
    <t xml:space="preserve">Les informations (données et résultats) de deux méta-analyses menées par le What Works Clearinghouse qui ont montré avoir des effets positifs sur les apprentissages des élèves en mathématiques avec un niveau de preuve important ont été analysées ci-dessous. Ces méta-analyses concernent le programme Odyssey Math et les établissements Knowledge Is Power Program (KIPP). Des informations complémentaires sont disponibles dans les rapports d’intervention concernés. Les données et résultats sont téléchargeables (fichier csv) sur le site internet du WWC. Le WWC calcule (ou recalcule) les tailles d’effets pour chaque étude. Les valeurs-p ont été recalculées ici, en reprenant la méthode proposée par le WWC. Pour l’intervention Odyssey Math, des résultats parfois différents ont été obtenu sans qu’une explication puisse être trouvée (les calculs effectués ici ont suivis les méthodes proposées par BORENSTEIN (2009) ; le What Works Clearinghouse utilise parfois des formules légèrement différentes, voir annexe 7). Enfin la taille d’effet globale a été calculée ici pour la première fois en suivant la méthode des effets fixes (méthode appliquée par le WWC pour les examens d’intervention à partir de 2020) ; ce calcul n’a pas été effectué par le WWC. </t>
  </si>
  <si>
    <t>Calcul de g</t>
  </si>
  <si>
    <t>Calcul de la taille d'effet pour une étude</t>
  </si>
  <si>
    <t>Correction clustering</t>
  </si>
  <si>
    <t>Correction de la taille d'effet, de la variance et de la signification statistique pour deux études</t>
  </si>
  <si>
    <t>Odyssey Maths</t>
  </si>
  <si>
    <t>Calcul de la taille d'effet globale (non effectué par le WWC)</t>
  </si>
  <si>
    <t>Calcul des variances et signification statistiques pour les tailles d'effet des 6 études ; calcul d'une taille d'effet globale (non effectué par le WWC).</t>
  </si>
  <si>
    <t>ss corr :</t>
  </si>
  <si>
    <t>corr :</t>
  </si>
  <si>
    <t>sans correction pour clustering</t>
  </si>
  <si>
    <t>avec correction pour clustering</t>
  </si>
  <si>
    <t>Correction pour clustering (chapitre 9 et annexe 2 et 7)</t>
  </si>
  <si>
    <t>Ce sont les études de Wikéjumar et Diléo qui sont concernées par cette correction pour clustering. Voir annexes 2 et 7 pour les notations.</t>
  </si>
  <si>
    <t>Taille d'effet globale : modèle des effets fixes</t>
  </si>
  <si>
    <t>Taille d'effet globale : modèle des effest fixes</t>
  </si>
  <si>
    <t>* : publié par le WWC
Je retrouve  les mêmes valeurs-p que le WWC. Ils concluent pour la dernière étude en affirmant que la taille d'effet est statistiquement significativement différente de zéro.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</si>
</sst>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000000000000000"/>
    <numFmt numFmtId="166" formatCode="0.0000"/>
    <numFmt numFmtId="167" formatCode="0.00000"/>
  </numFmts>
  <fonts count="6"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2"/>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37">
    <xf numFmtId="0" fontId="0" fillId="0" borderId="0" xfId="0"/>
    <xf numFmtId="0" fontId="0" fillId="0" borderId="0" xfId="0" applyAlignment="1">
      <alignment horizontal="center"/>
    </xf>
    <xf numFmtId="165" fontId="0" fillId="0" borderId="0" xfId="0" applyNumberFormat="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xf numFmtId="0" fontId="0" fillId="0" borderId="8" xfId="0" applyBorder="1"/>
    <xf numFmtId="0" fontId="1" fillId="0" borderId="0" xfId="0" applyFont="1"/>
    <xf numFmtId="164" fontId="0" fillId="0" borderId="1" xfId="0" applyNumberFormat="1" applyBorder="1" applyAlignment="1">
      <alignment horizontal="center"/>
    </xf>
    <xf numFmtId="0" fontId="1" fillId="0" borderId="0" xfId="0" applyFont="1" applyAlignment="1">
      <alignment horizontal="center" wrapText="1"/>
    </xf>
    <xf numFmtId="0" fontId="1" fillId="0" borderId="1" xfId="0" applyFont="1" applyBorder="1" applyAlignment="1">
      <alignment horizontal="center" wrapText="1"/>
    </xf>
    <xf numFmtId="0" fontId="0" fillId="0" borderId="15" xfId="0" applyBorder="1" applyAlignment="1">
      <alignment horizontal="center"/>
    </xf>
    <xf numFmtId="164" fontId="0" fillId="0" borderId="8" xfId="0" applyNumberFormat="1" applyBorder="1" applyAlignment="1">
      <alignment horizontal="center"/>
    </xf>
    <xf numFmtId="0" fontId="1" fillId="0" borderId="15" xfId="0" applyFont="1" applyBorder="1" applyAlignment="1">
      <alignment horizontal="center"/>
    </xf>
    <xf numFmtId="164" fontId="0" fillId="0" borderId="15" xfId="0" applyNumberFormat="1" applyBorder="1" applyAlignment="1">
      <alignment horizontal="center"/>
    </xf>
    <xf numFmtId="0" fontId="1" fillId="0" borderId="6" xfId="0" applyFont="1" applyBorder="1" applyAlignment="1">
      <alignment horizontal="center" wrapText="1"/>
    </xf>
    <xf numFmtId="0" fontId="1" fillId="0" borderId="7" xfId="0" applyFont="1" applyBorder="1" applyAlignment="1">
      <alignment horizontal="center" wrapText="1"/>
    </xf>
    <xf numFmtId="164" fontId="0" fillId="0" borderId="6" xfId="0" applyNumberFormat="1" applyBorder="1" applyAlignment="1">
      <alignment horizontal="center"/>
    </xf>
    <xf numFmtId="164" fontId="0" fillId="0" borderId="9" xfId="0" applyNumberFormat="1" applyBorder="1" applyAlignment="1">
      <alignment horizontal="center"/>
    </xf>
    <xf numFmtId="0" fontId="0" fillId="0" borderId="0" xfId="0" applyBorder="1"/>
    <xf numFmtId="164" fontId="0" fillId="0" borderId="0" xfId="0" applyNumberFormat="1" applyBorder="1" applyAlignment="1">
      <alignment horizontal="center"/>
    </xf>
    <xf numFmtId="164" fontId="0" fillId="0" borderId="0" xfId="0" applyNumberFormat="1" applyBorder="1"/>
    <xf numFmtId="0" fontId="1" fillId="0" borderId="1" xfId="0" applyFont="1" applyFill="1" applyBorder="1" applyAlignment="1">
      <alignment horizontal="center"/>
    </xf>
    <xf numFmtId="0" fontId="1" fillId="2" borderId="6" xfId="0" applyFont="1" applyFill="1" applyBorder="1" applyAlignment="1">
      <alignment horizontal="center"/>
    </xf>
    <xf numFmtId="0" fontId="1" fillId="2" borderId="1" xfId="0" applyFont="1"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2" fillId="3" borderId="9" xfId="0" applyFont="1" applyFill="1" applyBorder="1" applyAlignment="1">
      <alignment horizontal="center"/>
    </xf>
    <xf numFmtId="0" fontId="1" fillId="0" borderId="0" xfId="0" applyFont="1" applyBorder="1" applyAlignment="1"/>
    <xf numFmtId="0" fontId="0" fillId="0" borderId="0" xfId="0" applyBorder="1" applyAlignment="1">
      <alignment horizontal="center"/>
    </xf>
    <xf numFmtId="0" fontId="1" fillId="3" borderId="1" xfId="0" applyFont="1" applyFill="1" applyBorder="1" applyAlignment="1">
      <alignment horizontal="center"/>
    </xf>
    <xf numFmtId="0" fontId="1" fillId="0" borderId="15" xfId="0" applyFont="1" applyBorder="1" applyAlignment="1">
      <alignment horizontal="center" wrapText="1"/>
    </xf>
    <xf numFmtId="0" fontId="4" fillId="0" borderId="0" xfId="0" applyFont="1"/>
    <xf numFmtId="0" fontId="1" fillId="0" borderId="1" xfId="0" applyFont="1" applyFill="1" applyBorder="1" applyAlignment="1">
      <alignment horizontal="center" wrapText="1"/>
    </xf>
    <xf numFmtId="0" fontId="1" fillId="0" borderId="8" xfId="0" applyFont="1" applyFill="1" applyBorder="1" applyAlignment="1">
      <alignment horizontal="center" wrapText="1"/>
    </xf>
    <xf numFmtId="0" fontId="1" fillId="2" borderId="1" xfId="0" applyFont="1" applyFill="1" applyBorder="1" applyAlignment="1">
      <alignment horizontal="center" wrapText="1"/>
    </xf>
    <xf numFmtId="0" fontId="0" fillId="2" borderId="1" xfId="0" applyFill="1" applyBorder="1" applyAlignment="1">
      <alignment horizontal="center"/>
    </xf>
    <xf numFmtId="164" fontId="0" fillId="2" borderId="0" xfId="0" applyNumberFormat="1" applyFill="1" applyAlignment="1">
      <alignment horizontal="center"/>
    </xf>
    <xf numFmtId="164" fontId="0" fillId="2" borderId="1" xfId="0" applyNumberFormat="1" applyFill="1" applyBorder="1" applyAlignment="1">
      <alignment horizontal="center"/>
    </xf>
    <xf numFmtId="0" fontId="0" fillId="2" borderId="17" xfId="0" applyFill="1" applyBorder="1" applyAlignment="1">
      <alignment horizontal="center"/>
    </xf>
    <xf numFmtId="0" fontId="0" fillId="2" borderId="19" xfId="0" applyFill="1" applyBorder="1" applyAlignment="1">
      <alignment horizontal="center"/>
    </xf>
    <xf numFmtId="166" fontId="0" fillId="0" borderId="1" xfId="0" applyNumberFormat="1" applyBorder="1" applyAlignment="1">
      <alignment horizontal="center"/>
    </xf>
    <xf numFmtId="166" fontId="0" fillId="0" borderId="15" xfId="0" applyNumberFormat="1" applyBorder="1"/>
    <xf numFmtId="0" fontId="1" fillId="2" borderId="7" xfId="0" applyFont="1" applyFill="1" applyBorder="1" applyAlignment="1">
      <alignment horizontal="center"/>
    </xf>
    <xf numFmtId="0" fontId="0" fillId="2" borderId="9" xfId="0" applyFill="1" applyBorder="1"/>
    <xf numFmtId="0" fontId="0" fillId="2" borderId="10" xfId="0" applyFill="1" applyBorder="1"/>
    <xf numFmtId="166" fontId="0" fillId="2" borderId="10" xfId="0" applyNumberFormat="1" applyFill="1" applyBorder="1"/>
    <xf numFmtId="166" fontId="0" fillId="2" borderId="11" xfId="0" applyNumberFormat="1" applyFill="1" applyBorder="1"/>
    <xf numFmtId="0" fontId="3" fillId="3" borderId="9" xfId="0" applyFont="1" applyFill="1" applyBorder="1" applyAlignment="1">
      <alignment horizontal="center"/>
    </xf>
    <xf numFmtId="0" fontId="1" fillId="0" borderId="8" xfId="0" applyFont="1" applyFill="1" applyBorder="1" applyAlignment="1">
      <alignment horizontal="center"/>
    </xf>
    <xf numFmtId="0" fontId="1" fillId="0" borderId="26" xfId="0" applyFont="1" applyBorder="1" applyAlignment="1">
      <alignment horizontal="center"/>
    </xf>
    <xf numFmtId="0" fontId="1" fillId="3" borderId="7" xfId="0" applyFont="1" applyFill="1" applyBorder="1" applyAlignment="1">
      <alignment horizontal="center"/>
    </xf>
    <xf numFmtId="0" fontId="0" fillId="2" borderId="6" xfId="0" applyFill="1" applyBorder="1" applyAlignment="1">
      <alignment horizontal="center"/>
    </xf>
    <xf numFmtId="0" fontId="0" fillId="3" borderId="7" xfId="0" applyFont="1" applyFill="1" applyBorder="1" applyAlignment="1">
      <alignment horizontal="center"/>
    </xf>
    <xf numFmtId="0" fontId="1" fillId="0" borderId="27" xfId="0" applyFont="1" applyBorder="1" applyAlignment="1">
      <alignment horizontal="center"/>
    </xf>
    <xf numFmtId="0" fontId="2" fillId="3" borderId="6" xfId="0" applyFont="1" applyFill="1" applyBorder="1" applyAlignment="1">
      <alignment horizontal="center"/>
    </xf>
    <xf numFmtId="0" fontId="1" fillId="0" borderId="7" xfId="0" applyFont="1" applyBorder="1" applyAlignment="1">
      <alignment horizontal="center"/>
    </xf>
    <xf numFmtId="0" fontId="3" fillId="3" borderId="6" xfId="0" applyFont="1" applyFill="1" applyBorder="1" applyAlignment="1">
      <alignment horizontal="center"/>
    </xf>
    <xf numFmtId="0" fontId="1" fillId="3" borderId="6" xfId="0" applyFont="1" applyFill="1" applyBorder="1" applyAlignment="1">
      <alignment horizontal="center"/>
    </xf>
    <xf numFmtId="167" fontId="0" fillId="0" borderId="7" xfId="0" applyNumberFormat="1" applyBorder="1" applyAlignment="1">
      <alignment horizontal="center"/>
    </xf>
    <xf numFmtId="167" fontId="0" fillId="0" borderId="11" xfId="0" applyNumberFormat="1" applyBorder="1" applyAlignment="1">
      <alignment horizontal="center"/>
    </xf>
    <xf numFmtId="0" fontId="0" fillId="0" borderId="18" xfId="0" applyBorder="1"/>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164" fontId="0" fillId="2" borderId="12" xfId="0" applyNumberFormat="1" applyFill="1" applyBorder="1" applyAlignment="1">
      <alignment horizontal="center"/>
    </xf>
    <xf numFmtId="164" fontId="0" fillId="2" borderId="7" xfId="0" applyNumberFormat="1" applyFill="1" applyBorder="1" applyAlignment="1">
      <alignment horizontal="center"/>
    </xf>
    <xf numFmtId="164" fontId="0" fillId="2" borderId="20" xfId="0" applyNumberFormat="1" applyFill="1" applyBorder="1" applyAlignment="1">
      <alignment horizontal="center"/>
    </xf>
    <xf numFmtId="164" fontId="0" fillId="2" borderId="11" xfId="0" applyNumberFormat="1" applyFill="1" applyBorder="1" applyAlignment="1">
      <alignment horizontal="center"/>
    </xf>
    <xf numFmtId="0" fontId="1" fillId="0" borderId="1" xfId="0" applyFont="1" applyBorder="1" applyAlignment="1">
      <alignment horizontal="center"/>
    </xf>
    <xf numFmtId="0" fontId="1" fillId="0" borderId="0" xfId="0" applyFont="1" applyBorder="1" applyAlignment="1">
      <alignment horizontal="center"/>
    </xf>
    <xf numFmtId="0" fontId="2" fillId="0" borderId="27" xfId="0" applyFont="1" applyFill="1" applyBorder="1" applyAlignment="1">
      <alignment horizontal="center"/>
    </xf>
    <xf numFmtId="0" fontId="1" fillId="0" borderId="28" xfId="0" applyFont="1" applyBorder="1" applyAlignment="1">
      <alignment horizontal="center"/>
    </xf>
    <xf numFmtId="0" fontId="1" fillId="0" borderId="0" xfId="0" applyFont="1" applyBorder="1" applyAlignment="1">
      <alignment horizontal="center" wrapText="1"/>
    </xf>
    <xf numFmtId="0" fontId="1" fillId="0" borderId="0" xfId="0" applyFont="1" applyFill="1" applyBorder="1" applyAlignment="1">
      <alignment horizontal="center" wrapText="1"/>
    </xf>
    <xf numFmtId="167" fontId="0" fillId="0" borderId="0" xfId="0" applyNumberFormat="1" applyBorder="1" applyAlignment="1">
      <alignment horizontal="center"/>
    </xf>
    <xf numFmtId="166" fontId="0" fillId="0" borderId="0" xfId="0" applyNumberFormat="1" applyBorder="1" applyAlignment="1">
      <alignment horizontal="center"/>
    </xf>
    <xf numFmtId="0" fontId="1" fillId="0" borderId="0" xfId="0" applyFont="1" applyFill="1" applyAlignment="1"/>
    <xf numFmtId="0" fontId="1" fillId="0" borderId="16" xfId="0" applyFont="1" applyFill="1" applyBorder="1" applyAlignment="1"/>
    <xf numFmtId="0" fontId="1" fillId="0" borderId="23" xfId="0" applyFont="1" applyFill="1" applyBorder="1" applyAlignment="1"/>
    <xf numFmtId="0" fontId="1" fillId="0" borderId="0" xfId="0" applyFont="1" applyFill="1" applyBorder="1" applyAlignment="1"/>
    <xf numFmtId="0" fontId="0" fillId="0" borderId="0" xfId="0" applyAlignment="1">
      <alignment vertical="top" wrapText="1"/>
    </xf>
    <xf numFmtId="0" fontId="1" fillId="2" borderId="1" xfId="0" applyFont="1" applyFill="1" applyBorder="1" applyAlignment="1">
      <alignment horizontal="center"/>
    </xf>
    <xf numFmtId="165" fontId="1" fillId="0" borderId="8" xfId="0" applyNumberFormat="1" applyFont="1" applyBorder="1" applyAlignment="1">
      <alignment horizontal="center"/>
    </xf>
    <xf numFmtId="166" fontId="0" fillId="0" borderId="8" xfId="0" applyNumberFormat="1" applyBorder="1" applyAlignment="1">
      <alignment horizontal="center"/>
    </xf>
    <xf numFmtId="0" fontId="0" fillId="2" borderId="5"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4" xfId="0" applyFont="1" applyFill="1" applyBorder="1" applyAlignment="1">
      <alignment horizontal="center" vertical="center"/>
    </xf>
    <xf numFmtId="0" fontId="1" fillId="0" borderId="21" xfId="0" applyFont="1" applyBorder="1" applyAlignment="1">
      <alignment horizontal="center"/>
    </xf>
    <xf numFmtId="0" fontId="1" fillId="0" borderId="22" xfId="0" applyFont="1" applyBorder="1" applyAlignment="1">
      <alignment horizontal="center"/>
    </xf>
    <xf numFmtId="0" fontId="1" fillId="0" borderId="24" xfId="0" applyFont="1" applyBorder="1" applyAlignment="1">
      <alignment horizontal="center"/>
    </xf>
    <xf numFmtId="0" fontId="1" fillId="2" borderId="1" xfId="0" applyFont="1" applyFill="1" applyBorder="1" applyAlignment="1">
      <alignment horizontal="center"/>
    </xf>
    <xf numFmtId="0" fontId="1" fillId="0" borderId="0" xfId="0" applyFont="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5" xfId="0" applyFont="1" applyBorder="1" applyAlignment="1">
      <alignment horizontal="center"/>
    </xf>
    <xf numFmtId="0" fontId="1" fillId="0" borderId="14" xfId="0" applyFont="1" applyBorder="1" applyAlignment="1">
      <alignment horizontal="center"/>
    </xf>
    <xf numFmtId="0" fontId="0" fillId="0" borderId="0" xfId="0" applyBorder="1" applyAlignment="1">
      <alignment horizontal="left" vertical="top" wrapText="1"/>
    </xf>
    <xf numFmtId="0" fontId="0" fillId="0" borderId="0" xfId="0" applyFont="1"/>
    <xf numFmtId="0" fontId="4" fillId="0" borderId="0" xfId="0" applyFont="1" applyAlignment="1">
      <alignment horizontal="left" vertical="center" wrapText="1"/>
    </xf>
    <xf numFmtId="0" fontId="0" fillId="0" borderId="0" xfId="0" applyFont="1" applyAlignment="1">
      <alignment horizontal="center"/>
    </xf>
    <xf numFmtId="0" fontId="0" fillId="0" borderId="8" xfId="0" applyFont="1" applyBorder="1"/>
    <xf numFmtId="0" fontId="0" fillId="2" borderId="6" xfId="0" applyFont="1" applyFill="1" applyBorder="1" applyAlignment="1">
      <alignment horizontal="center"/>
    </xf>
    <xf numFmtId="0" fontId="0" fillId="2" borderId="1" xfId="0" applyFont="1" applyFill="1" applyBorder="1" applyAlignment="1">
      <alignment horizontal="center"/>
    </xf>
    <xf numFmtId="0" fontId="0" fillId="0" borderId="15" xfId="0" applyFont="1" applyBorder="1" applyAlignment="1">
      <alignment horizontal="center"/>
    </xf>
    <xf numFmtId="0" fontId="0" fillId="0" borderId="1" xfId="0" applyFont="1" applyBorder="1" applyAlignment="1">
      <alignment horizontal="center"/>
    </xf>
    <xf numFmtId="0" fontId="0" fillId="0" borderId="27" xfId="0" applyFont="1" applyBorder="1" applyAlignment="1">
      <alignment horizontal="center"/>
    </xf>
    <xf numFmtId="0" fontId="0" fillId="0" borderId="7" xfId="0" applyFont="1" applyBorder="1" applyAlignment="1">
      <alignment horizontal="center"/>
    </xf>
    <xf numFmtId="0" fontId="0" fillId="0" borderId="7" xfId="0" applyFont="1" applyBorder="1" applyAlignment="1">
      <alignment horizontal="center" vertical="center"/>
    </xf>
    <xf numFmtId="0" fontId="0" fillId="3" borderId="6" xfId="0" applyFont="1" applyFill="1" applyBorder="1" applyAlignment="1">
      <alignment horizontal="center"/>
    </xf>
    <xf numFmtId="0" fontId="0" fillId="0" borderId="1" xfId="0" applyFont="1" applyFill="1" applyBorder="1" applyAlignment="1">
      <alignment horizontal="center" vertical="center"/>
    </xf>
    <xf numFmtId="0" fontId="0" fillId="3" borderId="1" xfId="0" applyFont="1" applyFill="1" applyBorder="1" applyAlignment="1">
      <alignment horizontal="center"/>
    </xf>
    <xf numFmtId="0" fontId="0" fillId="0" borderId="1" xfId="0" applyFont="1" applyFill="1" applyBorder="1" applyAlignment="1">
      <alignment horizontal="center"/>
    </xf>
    <xf numFmtId="0" fontId="0" fillId="0" borderId="27" xfId="0" applyFont="1" applyBorder="1"/>
    <xf numFmtId="0" fontId="0" fillId="2" borderId="9" xfId="0" applyFont="1" applyFill="1" applyBorder="1" applyAlignment="1">
      <alignment horizontal="center"/>
    </xf>
    <xf numFmtId="0" fontId="0" fillId="2" borderId="10" xfId="0" applyFont="1" applyFill="1" applyBorder="1" applyAlignment="1">
      <alignment horizontal="center"/>
    </xf>
    <xf numFmtId="0" fontId="0" fillId="3" borderId="11" xfId="0" applyFont="1" applyFill="1" applyBorder="1" applyAlignment="1">
      <alignment horizontal="center"/>
    </xf>
    <xf numFmtId="0" fontId="0" fillId="0" borderId="25" xfId="0" applyFont="1" applyBorder="1" applyAlignment="1">
      <alignment horizontal="center"/>
    </xf>
    <xf numFmtId="0" fontId="0" fillId="0" borderId="11" xfId="0" applyFont="1" applyBorder="1" applyAlignment="1">
      <alignment horizontal="center"/>
    </xf>
    <xf numFmtId="0" fontId="0" fillId="3" borderId="9" xfId="0" applyFont="1" applyFill="1" applyBorder="1" applyAlignment="1">
      <alignment horizontal="center"/>
    </xf>
    <xf numFmtId="0" fontId="0" fillId="0" borderId="10" xfId="0" applyFont="1" applyFill="1" applyBorder="1" applyAlignment="1">
      <alignment horizontal="center" vertical="center"/>
    </xf>
    <xf numFmtId="0" fontId="0" fillId="0" borderId="25" xfId="0" applyFont="1" applyBorder="1"/>
    <xf numFmtId="0" fontId="0" fillId="0" borderId="0" xfId="0" applyFont="1" applyAlignment="1">
      <alignment horizontal="left" vertical="top" wrapText="1"/>
    </xf>
    <xf numFmtId="0" fontId="1" fillId="0" borderId="0" xfId="1" applyFont="1" applyAlignment="1">
      <alignment horizontal="left" vertical="center"/>
    </xf>
    <xf numFmtId="0" fontId="1" fillId="0" borderId="0" xfId="0" applyFont="1" applyFill="1"/>
    <xf numFmtId="0" fontId="4" fillId="0" borderId="0" xfId="0" applyFont="1" applyAlignment="1">
      <alignment horizontal="left" vertical="top" wrapText="1"/>
    </xf>
    <xf numFmtId="0" fontId="5" fillId="0" borderId="0" xfId="1"/>
    <xf numFmtId="0" fontId="0" fillId="0" borderId="0" xfId="0" applyFont="1" applyBorder="1"/>
    <xf numFmtId="0" fontId="0" fillId="0" borderId="0" xfId="0" applyFont="1" applyFill="1" applyBorder="1" applyAlignment="1">
      <alignment horizontal="center" vertical="center"/>
    </xf>
    <xf numFmtId="0" fontId="0" fillId="0" borderId="0" xfId="0" applyFont="1" applyFill="1" applyBorder="1" applyAlignment="1">
      <alignment horizontal="center"/>
    </xf>
    <xf numFmtId="0" fontId="0" fillId="0" borderId="0" xfId="0" applyFont="1" applyFill="1" applyBorder="1"/>
    <xf numFmtId="0" fontId="2" fillId="0" borderId="0" xfId="0" applyFont="1" applyFill="1" applyBorder="1" applyAlignment="1">
      <alignment horizontal="center"/>
    </xf>
    <xf numFmtId="0" fontId="3" fillId="0" borderId="0" xfId="0" applyFont="1" applyFill="1" applyBorder="1" applyAlignment="1">
      <alignment horizontal="center"/>
    </xf>
    <xf numFmtId="0" fontId="0" fillId="0" borderId="0" xfId="0" applyFont="1" applyFill="1" applyBorder="1" applyAlignment="1">
      <alignment horizontal="left"/>
    </xf>
  </cellXfs>
  <cellStyles count="2">
    <cellStyle name="Lien hypertexte" xfId="1" builtinId="8"/>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572BD-3734-43DF-80F9-11416249484A}">
  <dimension ref="A1:M28"/>
  <sheetViews>
    <sheetView zoomScaleNormal="100" workbookViewId="0">
      <selection activeCell="E13" sqref="E13"/>
    </sheetView>
  </sheetViews>
  <sheetFormatPr baseColWidth="10" defaultRowHeight="15" x14ac:dyDescent="0.25"/>
  <cols>
    <col min="1" max="1" width="22.28515625" style="101" customWidth="1"/>
    <col min="2" max="2" width="8.7109375" style="101" customWidth="1"/>
    <col min="3" max="16384" width="11.42578125" style="101"/>
  </cols>
  <sheetData>
    <row r="1" spans="1:13" x14ac:dyDescent="0.25">
      <c r="A1" s="7" t="s">
        <v>57</v>
      </c>
      <c r="B1" s="101" t="s">
        <v>73</v>
      </c>
    </row>
    <row r="3" spans="1:13" ht="18.75" customHeight="1" x14ac:dyDescent="0.25">
      <c r="A3" s="128" t="s">
        <v>74</v>
      </c>
      <c r="B3" s="128"/>
      <c r="C3" s="128"/>
      <c r="D3" s="128"/>
      <c r="E3" s="128"/>
      <c r="F3" s="128"/>
      <c r="G3" s="128"/>
      <c r="H3" s="128"/>
      <c r="I3" s="128"/>
      <c r="J3" s="128"/>
      <c r="K3" s="128"/>
      <c r="L3" s="128"/>
      <c r="M3" s="128"/>
    </row>
    <row r="4" spans="1:13" ht="15.75" customHeight="1" x14ac:dyDescent="0.25">
      <c r="A4" s="128"/>
      <c r="B4" s="128"/>
      <c r="C4" s="128"/>
      <c r="D4" s="128"/>
      <c r="E4" s="128"/>
      <c r="F4" s="128"/>
      <c r="G4" s="128"/>
      <c r="H4" s="128"/>
      <c r="I4" s="128"/>
      <c r="J4" s="128"/>
      <c r="K4" s="128"/>
      <c r="L4" s="128"/>
      <c r="M4" s="128"/>
    </row>
    <row r="5" spans="1:13" ht="15" customHeight="1" x14ac:dyDescent="0.25">
      <c r="A5" s="128"/>
      <c r="B5" s="128"/>
      <c r="C5" s="128"/>
      <c r="D5" s="128"/>
      <c r="E5" s="128"/>
      <c r="F5" s="128"/>
      <c r="G5" s="128"/>
      <c r="H5" s="128"/>
      <c r="I5" s="128"/>
      <c r="J5" s="128"/>
      <c r="K5" s="128"/>
      <c r="L5" s="128"/>
      <c r="M5" s="128"/>
    </row>
    <row r="6" spans="1:13" ht="15" customHeight="1" x14ac:dyDescent="0.25">
      <c r="A6" s="128"/>
      <c r="B6" s="128"/>
      <c r="C6" s="128"/>
      <c r="D6" s="128"/>
      <c r="E6" s="128"/>
      <c r="F6" s="128"/>
      <c r="G6" s="128"/>
      <c r="H6" s="128"/>
      <c r="I6" s="128"/>
      <c r="J6" s="128"/>
      <c r="K6" s="128"/>
      <c r="L6" s="128"/>
      <c r="M6" s="128"/>
    </row>
    <row r="7" spans="1:13" ht="15" customHeight="1" x14ac:dyDescent="0.25">
      <c r="A7" s="128"/>
      <c r="B7" s="128"/>
      <c r="C7" s="128"/>
      <c r="D7" s="128"/>
      <c r="E7" s="128"/>
      <c r="F7" s="128"/>
      <c r="G7" s="128"/>
      <c r="H7" s="128"/>
      <c r="I7" s="128"/>
      <c r="J7" s="128"/>
      <c r="K7" s="128"/>
      <c r="L7" s="128"/>
      <c r="M7" s="128"/>
    </row>
    <row r="8" spans="1:13" ht="15" customHeight="1" x14ac:dyDescent="0.25">
      <c r="A8" s="128"/>
      <c r="B8" s="128"/>
      <c r="C8" s="128"/>
      <c r="D8" s="128"/>
      <c r="E8" s="128"/>
      <c r="F8" s="128"/>
      <c r="G8" s="128"/>
      <c r="H8" s="128"/>
      <c r="I8" s="128"/>
      <c r="J8" s="128"/>
      <c r="K8" s="128"/>
      <c r="L8" s="128"/>
      <c r="M8" s="128"/>
    </row>
    <row r="9" spans="1:13" ht="15" customHeight="1" x14ac:dyDescent="0.25">
      <c r="A9" s="128"/>
      <c r="B9" s="128"/>
      <c r="C9" s="128"/>
      <c r="D9" s="128"/>
      <c r="E9" s="128"/>
      <c r="F9" s="128"/>
      <c r="G9" s="128"/>
      <c r="H9" s="128"/>
      <c r="I9" s="128"/>
      <c r="J9" s="128"/>
      <c r="K9" s="128"/>
      <c r="L9" s="128"/>
      <c r="M9" s="128"/>
    </row>
    <row r="10" spans="1:13" ht="15" customHeight="1" x14ac:dyDescent="0.25">
      <c r="A10" s="128"/>
      <c r="B10" s="128"/>
      <c r="C10" s="128"/>
      <c r="D10" s="128"/>
      <c r="E10" s="128"/>
      <c r="F10" s="128"/>
      <c r="G10" s="128"/>
      <c r="H10" s="128"/>
      <c r="I10" s="128"/>
      <c r="J10" s="128"/>
      <c r="K10" s="128"/>
      <c r="L10" s="128"/>
      <c r="M10" s="128"/>
    </row>
    <row r="11" spans="1:13" ht="15.75" customHeight="1" x14ac:dyDescent="0.25">
      <c r="A11" s="128"/>
      <c r="B11" s="128"/>
      <c r="C11" s="128"/>
      <c r="D11" s="128"/>
      <c r="E11" s="128"/>
      <c r="F11" s="128"/>
      <c r="G11" s="128"/>
      <c r="H11" s="128"/>
      <c r="I11" s="128"/>
      <c r="J11" s="128"/>
      <c r="K11" s="128"/>
      <c r="L11" s="128"/>
      <c r="M11" s="128"/>
    </row>
    <row r="13" spans="1:13" x14ac:dyDescent="0.25">
      <c r="A13" s="126" t="s">
        <v>59</v>
      </c>
    </row>
    <row r="14" spans="1:13" ht="18" customHeight="1" x14ac:dyDescent="0.25">
      <c r="A14" s="102" t="s">
        <v>58</v>
      </c>
      <c r="B14" s="102"/>
      <c r="C14" s="102"/>
      <c r="D14" s="102"/>
      <c r="E14" s="102"/>
      <c r="F14" s="102"/>
      <c r="G14" s="102"/>
      <c r="H14" s="102"/>
      <c r="I14" s="102"/>
      <c r="J14" s="102"/>
      <c r="K14" s="102"/>
      <c r="L14" s="102"/>
      <c r="M14" s="102"/>
    </row>
    <row r="15" spans="1:13" x14ac:dyDescent="0.25">
      <c r="A15" s="102"/>
      <c r="B15" s="102"/>
      <c r="C15" s="102"/>
      <c r="D15" s="102"/>
      <c r="E15" s="102"/>
      <c r="F15" s="102"/>
      <c r="G15" s="102"/>
      <c r="H15" s="102"/>
      <c r="I15" s="102"/>
      <c r="J15" s="102"/>
      <c r="K15" s="102"/>
      <c r="L15" s="102"/>
      <c r="M15" s="102"/>
    </row>
    <row r="16" spans="1:13" x14ac:dyDescent="0.25">
      <c r="A16" s="102"/>
      <c r="B16" s="102"/>
      <c r="C16" s="102"/>
      <c r="D16" s="102"/>
      <c r="E16" s="102"/>
      <c r="F16" s="102"/>
      <c r="G16" s="102"/>
      <c r="H16" s="102"/>
      <c r="I16" s="102"/>
      <c r="J16" s="102"/>
      <c r="K16" s="102"/>
      <c r="L16" s="102"/>
      <c r="M16" s="102"/>
    </row>
    <row r="17" spans="1:13" x14ac:dyDescent="0.25">
      <c r="A17" s="102"/>
      <c r="B17" s="102"/>
      <c r="C17" s="102"/>
      <c r="D17" s="102"/>
      <c r="E17" s="102"/>
      <c r="F17" s="102"/>
      <c r="G17" s="102"/>
      <c r="H17" s="102"/>
      <c r="I17" s="102"/>
      <c r="J17" s="102"/>
      <c r="K17" s="102"/>
      <c r="L17" s="102"/>
      <c r="M17" s="102"/>
    </row>
    <row r="19" spans="1:13" x14ac:dyDescent="0.25">
      <c r="A19" s="127" t="s">
        <v>61</v>
      </c>
    </row>
    <row r="20" spans="1:13" ht="15.75" customHeight="1" x14ac:dyDescent="0.25">
      <c r="A20" s="102" t="s">
        <v>60</v>
      </c>
      <c r="B20" s="102"/>
      <c r="C20" s="102"/>
      <c r="D20" s="102"/>
      <c r="E20" s="102"/>
      <c r="F20" s="102"/>
      <c r="G20" s="102"/>
      <c r="H20" s="102"/>
      <c r="I20" s="102"/>
      <c r="J20" s="102"/>
      <c r="K20" s="102"/>
      <c r="L20" s="102"/>
      <c r="M20" s="102"/>
    </row>
    <row r="21" spans="1:13" x14ac:dyDescent="0.25">
      <c r="A21" s="102"/>
      <c r="B21" s="102"/>
      <c r="C21" s="102"/>
      <c r="D21" s="102"/>
      <c r="E21" s="102"/>
      <c r="F21" s="102"/>
      <c r="G21" s="102"/>
      <c r="H21" s="102"/>
      <c r="I21" s="102"/>
      <c r="J21" s="102"/>
      <c r="K21" s="102"/>
      <c r="L21" s="102"/>
      <c r="M21" s="102"/>
    </row>
    <row r="22" spans="1:13" x14ac:dyDescent="0.25">
      <c r="A22" s="102"/>
      <c r="B22" s="102"/>
      <c r="C22" s="102"/>
      <c r="D22" s="102"/>
      <c r="E22" s="102"/>
      <c r="F22" s="102"/>
      <c r="G22" s="102"/>
      <c r="H22" s="102"/>
      <c r="I22" s="102"/>
      <c r="J22" s="102"/>
      <c r="K22" s="102"/>
      <c r="L22" s="102"/>
      <c r="M22" s="102"/>
    </row>
    <row r="23" spans="1:13" x14ac:dyDescent="0.25">
      <c r="A23" s="102"/>
      <c r="B23" s="102"/>
      <c r="C23" s="102"/>
      <c r="D23" s="102"/>
      <c r="E23" s="102"/>
      <c r="F23" s="102"/>
      <c r="G23" s="102"/>
      <c r="H23" s="102"/>
      <c r="I23" s="102"/>
      <c r="J23" s="102"/>
      <c r="K23" s="102"/>
      <c r="L23" s="102"/>
      <c r="M23" s="102"/>
    </row>
    <row r="25" spans="1:13" x14ac:dyDescent="0.25">
      <c r="A25" s="129" t="s">
        <v>75</v>
      </c>
      <c r="B25" s="101" t="s">
        <v>76</v>
      </c>
    </row>
    <row r="26" spans="1:13" x14ac:dyDescent="0.25">
      <c r="A26" s="129" t="s">
        <v>77</v>
      </c>
      <c r="B26" s="101" t="s">
        <v>78</v>
      </c>
    </row>
    <row r="27" spans="1:13" x14ac:dyDescent="0.25">
      <c r="A27" s="129" t="s">
        <v>79</v>
      </c>
      <c r="B27" s="101" t="s">
        <v>80</v>
      </c>
    </row>
    <row r="28" spans="1:13" x14ac:dyDescent="0.25">
      <c r="A28" s="129" t="s">
        <v>8</v>
      </c>
      <c r="B28" s="101" t="s">
        <v>81</v>
      </c>
    </row>
  </sheetData>
  <mergeCells count="3">
    <mergeCell ref="A20:M23"/>
    <mergeCell ref="A3:M11"/>
    <mergeCell ref="A14:M17"/>
  </mergeCells>
  <hyperlinks>
    <hyperlink ref="A25" location="'calcul de g '!A1" display="Calcul de g" xr:uid="{67EFBA46-1B54-4AA9-A9E0-3957CA7C051F}"/>
    <hyperlink ref="A26" location="'Correction clustering'!A1" display="Correction clustering" xr:uid="{3AB06B4C-503E-4151-9437-229335914632}"/>
    <hyperlink ref="A27" location="'Odyssey MAths'!A1" display="Odyssey Maths" xr:uid="{44B43F69-AF63-4402-8B13-BC63F186ACC4}"/>
    <hyperlink ref="A28" location="KIPP!A1" display="KIPP" xr:uid="{50EB8B16-5F64-4D92-B5B3-C54CBC0E4B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8D788-BBE8-486A-84F4-A7AAF58B2AC2}">
  <dimension ref="A1:L7"/>
  <sheetViews>
    <sheetView workbookViewId="0">
      <selection activeCell="I14" sqref="I14"/>
    </sheetView>
  </sheetViews>
  <sheetFormatPr baseColWidth="10" defaultRowHeight="15" x14ac:dyDescent="0.25"/>
  <cols>
    <col min="1" max="1" width="10.7109375" customWidth="1"/>
    <col min="2" max="3" width="4.7109375" customWidth="1"/>
    <col min="4" max="5" width="9.28515625" customWidth="1"/>
    <col min="6" max="7" width="7.28515625" customWidth="1"/>
    <col min="8" max="8" width="6.5703125" customWidth="1"/>
    <col min="9" max="9" width="11.7109375" customWidth="1"/>
    <col min="10" max="10" width="8.5703125" customWidth="1"/>
    <col min="11" max="11" width="8.28515625" customWidth="1"/>
    <col min="12" max="12" width="8.5703125" customWidth="1"/>
  </cols>
  <sheetData>
    <row r="1" spans="1:12" x14ac:dyDescent="0.25">
      <c r="A1" s="7" t="s">
        <v>57</v>
      </c>
      <c r="B1" s="1"/>
      <c r="C1" s="1"/>
      <c r="D1" t="s">
        <v>65</v>
      </c>
      <c r="E1" s="1"/>
      <c r="F1" s="1"/>
      <c r="G1" s="1"/>
      <c r="I1" s="1"/>
      <c r="J1" s="1"/>
      <c r="K1" s="2"/>
    </row>
    <row r="2" spans="1:12" x14ac:dyDescent="0.25">
      <c r="B2" s="1"/>
      <c r="C2" s="1"/>
      <c r="E2" s="1"/>
      <c r="F2" s="1"/>
      <c r="G2" s="1"/>
      <c r="I2" s="1"/>
      <c r="J2" s="1"/>
      <c r="K2" s="2"/>
    </row>
    <row r="3" spans="1:12" x14ac:dyDescent="0.25">
      <c r="A3" s="125" t="s">
        <v>66</v>
      </c>
      <c r="B3" s="125"/>
      <c r="C3" s="125"/>
      <c r="D3" s="125"/>
      <c r="E3" s="125"/>
      <c r="F3" s="125"/>
      <c r="G3" s="125"/>
      <c r="H3" s="125"/>
      <c r="I3" s="125"/>
      <c r="J3" s="125"/>
      <c r="K3" s="125"/>
      <c r="L3" s="125"/>
    </row>
    <row r="4" spans="1:12" ht="15.75" thickBot="1" x14ac:dyDescent="0.3">
      <c r="A4" s="125"/>
      <c r="B4" s="125"/>
      <c r="C4" s="125"/>
      <c r="D4" s="125"/>
      <c r="E4" s="125"/>
      <c r="F4" s="125"/>
      <c r="G4" s="125"/>
      <c r="H4" s="125"/>
      <c r="I4" s="125"/>
      <c r="J4" s="125"/>
      <c r="K4" s="125"/>
      <c r="L4" s="125"/>
    </row>
    <row r="5" spans="1:12" x14ac:dyDescent="0.25">
      <c r="B5" s="84" t="s">
        <v>54</v>
      </c>
      <c r="C5" s="85"/>
      <c r="D5" s="85"/>
      <c r="E5" s="85"/>
      <c r="F5" s="85"/>
      <c r="G5" s="86"/>
      <c r="L5" s="68" t="s">
        <v>45</v>
      </c>
    </row>
    <row r="6" spans="1:12" x14ac:dyDescent="0.25">
      <c r="A6" s="7"/>
      <c r="B6" s="23" t="s">
        <v>0</v>
      </c>
      <c r="C6" s="24" t="s">
        <v>1</v>
      </c>
      <c r="D6" s="24" t="s">
        <v>2</v>
      </c>
      <c r="E6" s="24" t="s">
        <v>3</v>
      </c>
      <c r="F6" s="24" t="s">
        <v>4</v>
      </c>
      <c r="G6" s="43" t="s">
        <v>5</v>
      </c>
      <c r="H6" s="13" t="s">
        <v>7</v>
      </c>
      <c r="I6" s="3" t="s">
        <v>55</v>
      </c>
      <c r="J6" s="3" t="s">
        <v>56</v>
      </c>
      <c r="K6" s="82" t="s">
        <v>6</v>
      </c>
      <c r="L6" s="22" t="s">
        <v>6</v>
      </c>
    </row>
    <row r="7" spans="1:12" ht="15.75" thickBot="1" x14ac:dyDescent="0.3">
      <c r="A7" s="6" t="s">
        <v>23</v>
      </c>
      <c r="B7" s="44">
        <v>1223</v>
      </c>
      <c r="C7" s="45">
        <v>1233</v>
      </c>
      <c r="D7" s="46">
        <v>648.29</v>
      </c>
      <c r="E7" s="46">
        <v>647.5</v>
      </c>
      <c r="F7" s="46">
        <v>38.69</v>
      </c>
      <c r="G7" s="47">
        <v>38.18</v>
      </c>
      <c r="H7" s="42">
        <f>1-3/(4*(B7+C7)-9)</f>
        <v>0.99969434538970958</v>
      </c>
      <c r="I7" s="41">
        <f>((B7-1)*F7^2+(C7-1)*G7^2)/(B7+C7-2)</f>
        <v>1477.2343728606356</v>
      </c>
      <c r="J7" s="41">
        <f>I7^0.5</f>
        <v>38.43480678838695</v>
      </c>
      <c r="K7" s="83">
        <f>(D7-E7)*(1-3/(4*(B7+C7)-9))/J7</f>
        <v>2.0548003199445226E-2</v>
      </c>
      <c r="L7" s="5">
        <v>2.0548003199445199E-2</v>
      </c>
    </row>
  </sheetData>
  <mergeCells count="2">
    <mergeCell ref="B5:G5"/>
    <mergeCell ref="A3: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3D96-CE5D-4D13-A4CB-AB82293D33FD}">
  <dimension ref="A1:W18"/>
  <sheetViews>
    <sheetView workbookViewId="0">
      <selection activeCell="P20" sqref="P20"/>
    </sheetView>
  </sheetViews>
  <sheetFormatPr baseColWidth="10" defaultRowHeight="15" x14ac:dyDescent="0.25"/>
  <cols>
    <col min="1" max="1" width="12" style="101" customWidth="1"/>
    <col min="2" max="3" width="4.85546875" style="101" customWidth="1"/>
    <col min="4" max="5" width="3.85546875" style="101" customWidth="1"/>
    <col min="6" max="6" width="4.42578125" style="101" customWidth="1"/>
    <col min="7" max="7" width="7.7109375" style="101" customWidth="1"/>
    <col min="8" max="8" width="5.85546875" style="101" customWidth="1"/>
    <col min="9" max="9" width="7.5703125" style="101" customWidth="1"/>
    <col min="10" max="12" width="7.140625" style="101" customWidth="1"/>
    <col min="13" max="13" width="6.28515625" style="101" customWidth="1"/>
    <col min="14" max="15" width="7.140625" style="101" customWidth="1"/>
    <col min="16" max="16" width="7" style="101" customWidth="1"/>
    <col min="17" max="17" width="7.140625" style="101" customWidth="1"/>
    <col min="18" max="18" width="8.28515625" style="101" customWidth="1"/>
    <col min="19" max="21" width="7.140625" style="101" customWidth="1"/>
    <col min="22" max="22" width="8" style="101" customWidth="1"/>
    <col min="23" max="23" width="8.85546875" style="101" customWidth="1"/>
    <col min="24" max="16384" width="11.42578125" style="101"/>
  </cols>
  <sheetData>
    <row r="1" spans="1:23" x14ac:dyDescent="0.25">
      <c r="A1" s="7" t="s">
        <v>57</v>
      </c>
      <c r="C1" s="101" t="s">
        <v>86</v>
      </c>
    </row>
    <row r="2" spans="1:23" x14ac:dyDescent="0.25">
      <c r="A2" s="7"/>
    </row>
    <row r="3" spans="1:23" x14ac:dyDescent="0.25">
      <c r="A3" s="102" t="s">
        <v>62</v>
      </c>
      <c r="B3" s="102"/>
      <c r="C3" s="102"/>
      <c r="D3" s="102"/>
      <c r="E3" s="102"/>
      <c r="F3" s="102"/>
      <c r="G3" s="102"/>
      <c r="H3" s="102"/>
      <c r="I3" s="102"/>
      <c r="J3" s="102"/>
      <c r="K3" s="102"/>
      <c r="L3" s="102"/>
      <c r="M3" s="102"/>
      <c r="N3" s="102"/>
      <c r="O3" s="102"/>
      <c r="P3" s="102"/>
      <c r="Q3" s="102"/>
      <c r="R3" s="102"/>
      <c r="S3" s="102"/>
      <c r="T3" s="102"/>
      <c r="U3" s="102"/>
      <c r="V3" s="102"/>
      <c r="W3" s="102"/>
    </row>
    <row r="4" spans="1:23" x14ac:dyDescent="0.25">
      <c r="A4" s="102"/>
      <c r="B4" s="102"/>
      <c r="C4" s="102"/>
      <c r="D4" s="102"/>
      <c r="E4" s="102"/>
      <c r="F4" s="102"/>
      <c r="G4" s="102"/>
      <c r="H4" s="102"/>
      <c r="I4" s="102"/>
      <c r="J4" s="102"/>
      <c r="K4" s="102"/>
      <c r="L4" s="102"/>
      <c r="M4" s="102"/>
      <c r="N4" s="102"/>
      <c r="O4" s="102"/>
      <c r="P4" s="102"/>
      <c r="Q4" s="102"/>
      <c r="R4" s="102"/>
      <c r="S4" s="102"/>
      <c r="T4" s="102"/>
      <c r="U4" s="102"/>
      <c r="V4" s="102"/>
      <c r="W4" s="102"/>
    </row>
    <row r="5" spans="1:23" x14ac:dyDescent="0.25">
      <c r="A5" s="102"/>
      <c r="B5" s="102"/>
      <c r="C5" s="102"/>
      <c r="D5" s="102"/>
      <c r="E5" s="102"/>
      <c r="F5" s="102"/>
      <c r="G5" s="102"/>
      <c r="H5" s="102"/>
      <c r="I5" s="102"/>
      <c r="J5" s="102"/>
      <c r="K5" s="102"/>
      <c r="L5" s="102"/>
      <c r="M5" s="102"/>
      <c r="N5" s="102"/>
      <c r="O5" s="102"/>
      <c r="P5" s="102"/>
      <c r="Q5" s="102"/>
      <c r="R5" s="102"/>
      <c r="S5" s="102"/>
      <c r="T5" s="102"/>
      <c r="U5" s="102"/>
      <c r="V5" s="102"/>
      <c r="W5" s="102"/>
    </row>
    <row r="6" spans="1:23" x14ac:dyDescent="0.25">
      <c r="A6" s="101" t="s">
        <v>87</v>
      </c>
    </row>
    <row r="7" spans="1:23" ht="15.75" thickBot="1" x14ac:dyDescent="0.3"/>
    <row r="8" spans="1:23" x14ac:dyDescent="0.25">
      <c r="B8" s="87" t="s">
        <v>54</v>
      </c>
      <c r="C8" s="88"/>
      <c r="D8" s="88"/>
      <c r="E8" s="88"/>
      <c r="F8" s="88"/>
      <c r="G8" s="89"/>
      <c r="H8" s="28"/>
      <c r="I8" s="28"/>
      <c r="J8" s="28"/>
      <c r="K8" s="103"/>
      <c r="L8" s="50" t="s">
        <v>6</v>
      </c>
      <c r="M8" s="90" t="s">
        <v>32</v>
      </c>
      <c r="N8" s="92"/>
      <c r="O8" s="90" t="s">
        <v>33</v>
      </c>
      <c r="P8" s="92"/>
      <c r="Q8" s="90" t="s">
        <v>34</v>
      </c>
      <c r="R8" s="92"/>
      <c r="S8" s="90" t="s">
        <v>30</v>
      </c>
      <c r="T8" s="91"/>
      <c r="U8" s="91"/>
      <c r="V8" s="92"/>
      <c r="W8" s="71" t="s">
        <v>46</v>
      </c>
    </row>
    <row r="9" spans="1:23" x14ac:dyDescent="0.25">
      <c r="B9" s="23" t="s">
        <v>0</v>
      </c>
      <c r="C9" s="81" t="s">
        <v>1</v>
      </c>
      <c r="D9" s="81" t="s">
        <v>35</v>
      </c>
      <c r="E9" s="81" t="s">
        <v>36</v>
      </c>
      <c r="F9" s="81" t="s">
        <v>37</v>
      </c>
      <c r="G9" s="51" t="s">
        <v>15</v>
      </c>
      <c r="H9" s="13" t="s">
        <v>38</v>
      </c>
      <c r="I9" s="68" t="s">
        <v>39</v>
      </c>
      <c r="J9" s="68" t="s">
        <v>16</v>
      </c>
      <c r="K9" s="49" t="s">
        <v>7</v>
      </c>
      <c r="L9" s="54" t="s">
        <v>41</v>
      </c>
      <c r="M9" s="55" t="s">
        <v>40</v>
      </c>
      <c r="N9" s="56" t="s">
        <v>17</v>
      </c>
      <c r="O9" s="55" t="s">
        <v>40</v>
      </c>
      <c r="P9" s="56" t="s">
        <v>41</v>
      </c>
      <c r="Q9" s="55" t="s">
        <v>40</v>
      </c>
      <c r="R9" s="56" t="s">
        <v>41</v>
      </c>
      <c r="S9" s="58" t="s">
        <v>18</v>
      </c>
      <c r="T9" s="68" t="s">
        <v>19</v>
      </c>
      <c r="U9" s="30" t="s">
        <v>20</v>
      </c>
      <c r="V9" s="56" t="s">
        <v>21</v>
      </c>
      <c r="W9" s="70" t="s">
        <v>47</v>
      </c>
    </row>
    <row r="10" spans="1:23" x14ac:dyDescent="0.25">
      <c r="A10" s="104" t="s">
        <v>22</v>
      </c>
      <c r="B10" s="105">
        <v>125</v>
      </c>
      <c r="C10" s="106">
        <v>82</v>
      </c>
      <c r="D10" s="106">
        <v>7</v>
      </c>
      <c r="E10" s="106">
        <v>4</v>
      </c>
      <c r="F10" s="106">
        <v>0.2</v>
      </c>
      <c r="G10" s="53">
        <v>0.44632899999999998</v>
      </c>
      <c r="H10" s="107">
        <f>B10+C10</f>
        <v>207</v>
      </c>
      <c r="I10" s="108">
        <f>D10+E10</f>
        <v>11</v>
      </c>
      <c r="J10" s="108">
        <f>H10/I10</f>
        <v>18.818181818181817</v>
      </c>
      <c r="K10" s="104">
        <f>(1-3/(4*(C10+B10)-9))</f>
        <v>0.99633699633699635</v>
      </c>
      <c r="L10" s="109">
        <f>G10*(1-(2*(J10-1)*F10/M10))^0.5</f>
        <v>0.43850156241705662</v>
      </c>
      <c r="M10" s="55">
        <f>H10-2</f>
        <v>205</v>
      </c>
      <c r="N10" s="110">
        <f>((M10-2*(J10-1)*F10)^2)/(M10*(1-F10)^2+J10*(H10-2*J10)*F10^2+2*(H10-2*J10)*F10*(1-F10))</f>
        <v>125.13900566846105</v>
      </c>
      <c r="O10" s="57">
        <f>K10^2*H10/(B10*C10)+G10^2/(2*H10)</f>
        <v>2.0528625861146215E-2</v>
      </c>
      <c r="P10" s="111">
        <f>K10^2*(H10/(B10*C10)*(1+(J10-1)*F10)+G10^2*(M10*(1-F10)^2+J10*(H10-2*J10)*F10^2+2*(H10-2*J10)*F10*(1-F10))/(2*M10*(M10-2*(J10-1)*F10)))</f>
        <v>9.2251903288053563E-2</v>
      </c>
      <c r="Q10" s="57">
        <f>O10^0.5</f>
        <v>0.1432781416027798</v>
      </c>
      <c r="R10" s="110">
        <f>P10^0.5</f>
        <v>0.30372998417682368</v>
      </c>
      <c r="S10" s="112">
        <f>G10/(H10/(C10*B10)+G10^2/(2*H10))^0.5</f>
        <v>3.1039780831750123</v>
      </c>
      <c r="T10" s="113">
        <f>S10*((H10-2-2*(J10-1)*F10)/((H10-2)*(1+(J10-1)*F10)))^0.5</f>
        <v>1.427510033401957</v>
      </c>
      <c r="U10" s="114">
        <f>IF(G10&lt;0,_xlfn.T.DIST.2T(-S10,M10),_xlfn.T.DIST.2T(S10,M10))</f>
        <v>2.1790133277404902E-3</v>
      </c>
      <c r="V10" s="115">
        <f>IF(H10&lt;0,_xlfn.T.DIST.2T(-T10,N10),_xlfn.T.DIST.2T(T10,N10))</f>
        <v>0.15592637630496625</v>
      </c>
      <c r="W10" s="116">
        <v>0.15112</v>
      </c>
    </row>
    <row r="11" spans="1:23" ht="15.75" thickBot="1" x14ac:dyDescent="0.3">
      <c r="A11" s="104" t="s">
        <v>63</v>
      </c>
      <c r="B11" s="117">
        <v>1223</v>
      </c>
      <c r="C11" s="118">
        <v>1233</v>
      </c>
      <c r="D11" s="118">
        <v>60</v>
      </c>
      <c r="E11" s="118">
        <v>62</v>
      </c>
      <c r="F11" s="118">
        <v>0.2</v>
      </c>
      <c r="G11" s="119">
        <v>2.0548003199445199E-2</v>
      </c>
      <c r="H11" s="107">
        <f>B11+C11</f>
        <v>2456</v>
      </c>
      <c r="I11" s="108">
        <f>D11+E11</f>
        <v>122</v>
      </c>
      <c r="J11" s="108">
        <f>H11/I11</f>
        <v>20.131147540983605</v>
      </c>
      <c r="K11" s="104">
        <f>(1-3/(4*(C11+B11)-9))</f>
        <v>0.99969434538970958</v>
      </c>
      <c r="L11" s="120">
        <f>G11*(1-(2*(J11-1)*F11/M11))^0.5</f>
        <v>2.0515940133269066E-2</v>
      </c>
      <c r="M11" s="27">
        <f>H11-2</f>
        <v>2454</v>
      </c>
      <c r="N11" s="121">
        <f>((M11-2*(J11-1)*F11)^2)/(M11*(1-F11)^2+J11*(H11-2*J11)*F11^2+2*(H11-2*J11)*F11*(1-F11))</f>
        <v>1395.3865954562962</v>
      </c>
      <c r="O11" s="57">
        <f>K11^2*H11/(B11*C11)+G11^2/(2*H11)</f>
        <v>1.6277819712141957E-3</v>
      </c>
      <c r="P11" s="111">
        <f>K11^2*(H11/(B11*C11)*(1+(J11-1)*F11)+G11^2*(M11*(1-F11)^2+J11*(H11-2*J11)*F11^2+2*(H11-2*J11)*F11*(1-F11))/(2*M11*(M11-2*(J11-1)*F11)))</f>
        <v>7.8557852621140515E-3</v>
      </c>
      <c r="Q11" s="48">
        <f>O11^0.5</f>
        <v>4.0345780091779061E-2</v>
      </c>
      <c r="R11" s="121">
        <f>P11^0.5</f>
        <v>8.8632867843221969E-2</v>
      </c>
      <c r="S11" s="122">
        <f>G11/(H11/(C11*B11)+G11^2/(2*H11))^0.5</f>
        <v>0.50914179605174148</v>
      </c>
      <c r="T11" s="123">
        <f>S11*((H11-2-2*(J11-1)*F11)/((H11-2)*(1+(J11-1)*F11)))^0.5</f>
        <v>0.23139638151553032</v>
      </c>
      <c r="U11" s="114">
        <f>IF(G11&lt;0,_xlfn.T.DIST.2T(-S11,M11),_xlfn.T.DIST.2T(S11,M11))</f>
        <v>0.61069861224175992</v>
      </c>
      <c r="V11" s="115">
        <f>IF(H11&lt;0,_xlfn.T.DIST.2T(-T11,N11),_xlfn.T.DIST.2T(T11,N11))</f>
        <v>0.81704081101411663</v>
      </c>
      <c r="W11" s="124">
        <v>0.62056</v>
      </c>
    </row>
    <row r="12" spans="1:23" x14ac:dyDescent="0.25">
      <c r="A12" s="130"/>
      <c r="B12" s="132"/>
      <c r="C12" s="132"/>
      <c r="D12" s="132"/>
      <c r="E12" s="132"/>
      <c r="F12" s="132"/>
      <c r="G12" s="132"/>
      <c r="H12" s="132"/>
      <c r="I12" s="132"/>
      <c r="J12" s="132"/>
      <c r="K12" s="133"/>
      <c r="L12" s="132"/>
      <c r="M12" s="134"/>
      <c r="N12" s="132"/>
      <c r="O12" s="135"/>
      <c r="P12" s="131"/>
      <c r="Q12" s="135"/>
      <c r="R12" s="132"/>
      <c r="S12" s="132"/>
      <c r="T12" s="131"/>
      <c r="U12" s="132"/>
      <c r="V12" s="132"/>
      <c r="W12" s="130"/>
    </row>
    <row r="13" spans="1:23" x14ac:dyDescent="0.25">
      <c r="A13" s="130" t="s">
        <v>82</v>
      </c>
      <c r="B13" s="136" t="s">
        <v>84</v>
      </c>
      <c r="C13" s="132"/>
      <c r="D13" s="132"/>
      <c r="E13" s="132"/>
      <c r="F13" s="132"/>
      <c r="G13" s="132"/>
      <c r="H13" s="132"/>
      <c r="I13" s="132"/>
      <c r="J13" s="132"/>
      <c r="K13" s="133"/>
      <c r="L13" s="132"/>
      <c r="M13" s="134"/>
      <c r="N13" s="132"/>
      <c r="O13" s="135"/>
      <c r="P13" s="131"/>
      <c r="Q13" s="135"/>
      <c r="R13" s="132"/>
      <c r="S13" s="132"/>
      <c r="T13" s="131"/>
      <c r="U13" s="132"/>
      <c r="V13" s="132"/>
      <c r="W13" s="130"/>
    </row>
    <row r="14" spans="1:23" x14ac:dyDescent="0.25">
      <c r="A14" s="133" t="s">
        <v>83</v>
      </c>
      <c r="B14" s="101" t="s">
        <v>85</v>
      </c>
    </row>
    <row r="15" spans="1:23" x14ac:dyDescent="0.25">
      <c r="A15" s="101" t="s">
        <v>67</v>
      </c>
    </row>
    <row r="16" spans="1:23" x14ac:dyDescent="0.25">
      <c r="A16" s="101" t="s">
        <v>64</v>
      </c>
    </row>
    <row r="17" ht="15.75" customHeight="1" x14ac:dyDescent="0.25"/>
    <row r="18" ht="15.75" customHeight="1" x14ac:dyDescent="0.25"/>
  </sheetData>
  <mergeCells count="6">
    <mergeCell ref="A3:W5"/>
    <mergeCell ref="B8:G8"/>
    <mergeCell ref="S8:V8"/>
    <mergeCell ref="M8:N8"/>
    <mergeCell ref="O8:P8"/>
    <mergeCell ref="Q8:R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877A4-FBB3-42A5-834C-6B1403DAFE32}">
  <dimension ref="A1:Q13"/>
  <sheetViews>
    <sheetView zoomScale="80" zoomScaleNormal="80" workbookViewId="0">
      <selection activeCell="G13" sqref="G13"/>
    </sheetView>
  </sheetViews>
  <sheetFormatPr baseColWidth="10" defaultRowHeight="15" x14ac:dyDescent="0.25"/>
  <cols>
    <col min="1" max="1" width="12" customWidth="1"/>
    <col min="2" max="2" width="6.85546875" customWidth="1"/>
    <col min="3" max="3" width="6.28515625" customWidth="1"/>
    <col min="4" max="4" width="6.5703125" customWidth="1"/>
    <col min="5" max="5" width="15.5703125" customWidth="1"/>
    <col min="6" max="6" width="10.140625" customWidth="1"/>
    <col min="7" max="7" width="11" customWidth="1"/>
    <col min="8" max="8" width="10.28515625" customWidth="1"/>
    <col min="9" max="9" width="8.85546875" customWidth="1"/>
    <col min="10" max="10" width="7.85546875" customWidth="1"/>
    <col min="11" max="11" width="9.28515625" customWidth="1"/>
    <col min="16" max="16" width="12.7109375" customWidth="1"/>
    <col min="17" max="17" width="17.7109375" customWidth="1"/>
  </cols>
  <sheetData>
    <row r="1" spans="1:17" ht="15.75" x14ac:dyDescent="0.25">
      <c r="A1" s="7" t="s">
        <v>57</v>
      </c>
      <c r="C1" s="32" t="s">
        <v>72</v>
      </c>
    </row>
    <row r="3" spans="1:17" x14ac:dyDescent="0.25">
      <c r="A3" t="s">
        <v>70</v>
      </c>
    </row>
    <row r="4" spans="1:17" x14ac:dyDescent="0.25">
      <c r="B4" s="93" t="s">
        <v>31</v>
      </c>
      <c r="C4" s="93"/>
      <c r="D4" s="93"/>
      <c r="E4" s="29"/>
      <c r="F4" s="29"/>
      <c r="G4" s="29"/>
      <c r="H4" s="29"/>
      <c r="I4" s="29"/>
      <c r="J4" s="94"/>
      <c r="K4" s="94"/>
      <c r="L4" s="94"/>
      <c r="M4" s="94"/>
      <c r="N4" s="94"/>
      <c r="O4" s="94"/>
      <c r="P4" s="94"/>
      <c r="Q4" s="94"/>
    </row>
    <row r="5" spans="1:17" ht="14.25" customHeight="1" x14ac:dyDescent="0.25">
      <c r="A5" s="10" t="s">
        <v>43</v>
      </c>
      <c r="B5" s="35" t="s">
        <v>0</v>
      </c>
      <c r="C5" s="35" t="s">
        <v>1</v>
      </c>
      <c r="D5" s="35" t="s">
        <v>6</v>
      </c>
      <c r="E5" s="33" t="s">
        <v>7</v>
      </c>
      <c r="F5" s="33" t="s">
        <v>10</v>
      </c>
      <c r="G5" s="33" t="s">
        <v>9</v>
      </c>
      <c r="H5" s="33" t="s">
        <v>44</v>
      </c>
      <c r="I5" s="73"/>
      <c r="J5" s="69"/>
      <c r="K5" s="72"/>
      <c r="L5" s="72"/>
      <c r="M5" s="72"/>
      <c r="N5" s="19"/>
      <c r="O5" s="72"/>
      <c r="P5" s="72"/>
      <c r="Q5" s="72"/>
    </row>
    <row r="6" spans="1:17" x14ac:dyDescent="0.25">
      <c r="A6" s="5" t="s">
        <v>24</v>
      </c>
      <c r="B6" s="36">
        <v>60</v>
      </c>
      <c r="C6" s="36">
        <v>45</v>
      </c>
      <c r="D6" s="37">
        <v>0.46479311077331198</v>
      </c>
      <c r="E6" s="8">
        <f>(1-3/(4*(C6+B6)-9))</f>
        <v>0.99270072992700731</v>
      </c>
      <c r="F6" s="41">
        <f>E6^2*(1/B6+1/C6)+D6^2/(2*(B6+C6))</f>
        <v>3.9351966694934154E-2</v>
      </c>
      <c r="G6" s="41">
        <f>F6^0.5</f>
        <v>0.19837330136622255</v>
      </c>
      <c r="H6" s="8">
        <f>1/G6^2</f>
        <v>25.411690545284277</v>
      </c>
      <c r="I6" s="20"/>
      <c r="J6" s="20"/>
      <c r="K6" s="74"/>
      <c r="L6" s="21"/>
      <c r="M6" s="21"/>
      <c r="N6" s="19"/>
      <c r="O6" s="21"/>
      <c r="P6" s="20"/>
      <c r="Q6" s="20"/>
    </row>
    <row r="7" spans="1:17" x14ac:dyDescent="0.25">
      <c r="A7" s="5" t="s">
        <v>22</v>
      </c>
      <c r="B7" s="36">
        <v>125</v>
      </c>
      <c r="C7" s="36">
        <v>82</v>
      </c>
      <c r="D7" s="38">
        <v>0.44632944416485398</v>
      </c>
      <c r="E7" s="8">
        <f t="shared" ref="E7:E8" si="0">(1-3/(4*(C7+B7)-9))</f>
        <v>0.99633699633699635</v>
      </c>
      <c r="F7" s="41">
        <v>9.2251903288053563E-2</v>
      </c>
      <c r="G7" s="41">
        <f t="shared" ref="G7:G8" si="1">F7^0.5</f>
        <v>0.30372998417682368</v>
      </c>
      <c r="H7" s="8">
        <f>1/G7^2</f>
        <v>10.839884754220545</v>
      </c>
      <c r="I7" s="20"/>
      <c r="J7" s="75"/>
      <c r="K7" s="74"/>
      <c r="L7" s="21"/>
      <c r="M7" s="21"/>
      <c r="N7" s="19"/>
      <c r="O7" s="21"/>
      <c r="P7" s="20"/>
      <c r="Q7" s="20"/>
    </row>
    <row r="8" spans="1:17" x14ac:dyDescent="0.25">
      <c r="A8" s="5" t="s">
        <v>23</v>
      </c>
      <c r="B8" s="36">
        <v>1223</v>
      </c>
      <c r="C8" s="36">
        <v>1233</v>
      </c>
      <c r="D8" s="38">
        <v>2.0548003199445199E-2</v>
      </c>
      <c r="E8" s="8">
        <f t="shared" si="0"/>
        <v>0.99969434538970958</v>
      </c>
      <c r="F8" s="41">
        <v>7.8557852621140515E-3</v>
      </c>
      <c r="G8" s="41">
        <f t="shared" si="1"/>
        <v>8.8632867843221969E-2</v>
      </c>
      <c r="H8" s="8">
        <f>1/G8^2</f>
        <v>127.29472186856752</v>
      </c>
      <c r="I8" s="20"/>
      <c r="J8" s="75"/>
      <c r="K8" s="74"/>
      <c r="L8" s="21"/>
      <c r="M8" s="21"/>
      <c r="N8" s="19"/>
      <c r="O8" s="21"/>
      <c r="P8" s="20"/>
      <c r="Q8" s="20"/>
    </row>
    <row r="9" spans="1:17" x14ac:dyDescent="0.25">
      <c r="A9" s="19"/>
      <c r="B9" s="78"/>
      <c r="C9" s="78"/>
      <c r="D9" s="78"/>
      <c r="E9" s="78"/>
      <c r="F9" s="20"/>
      <c r="G9" s="20"/>
      <c r="H9" s="20"/>
      <c r="I9" s="20"/>
      <c r="J9" s="20"/>
      <c r="K9" s="21"/>
      <c r="L9" s="20"/>
      <c r="M9" s="20"/>
      <c r="N9" s="20"/>
      <c r="O9" s="20"/>
      <c r="P9" s="21"/>
      <c r="Q9" s="21"/>
    </row>
    <row r="10" spans="1:17" x14ac:dyDescent="0.25">
      <c r="A10" s="79" t="s">
        <v>88</v>
      </c>
      <c r="B10" s="77"/>
      <c r="C10" s="77"/>
      <c r="D10" s="77"/>
      <c r="E10" s="77"/>
      <c r="F10" s="1"/>
      <c r="G10" s="1"/>
      <c r="H10" s="1"/>
      <c r="I10" s="1"/>
      <c r="J10" s="1"/>
      <c r="K10" s="1"/>
      <c r="L10" s="1"/>
      <c r="M10" s="1"/>
      <c r="N10" s="1"/>
      <c r="O10" s="1"/>
    </row>
    <row r="11" spans="1:17" ht="28.5" customHeight="1" x14ac:dyDescent="0.25">
      <c r="A11" s="68" t="s">
        <v>48</v>
      </c>
      <c r="B11" s="68" t="s">
        <v>50</v>
      </c>
      <c r="C11" s="68" t="s">
        <v>49</v>
      </c>
      <c r="D11" s="68" t="s">
        <v>13</v>
      </c>
      <c r="E11" s="68" t="s">
        <v>14</v>
      </c>
      <c r="F11" s="73"/>
      <c r="G11" s="73"/>
      <c r="H11" s="1"/>
      <c r="I11" s="1"/>
      <c r="J11" s="1"/>
      <c r="K11" s="1"/>
      <c r="L11" s="1"/>
      <c r="M11" s="1"/>
      <c r="N11" s="1"/>
      <c r="O11" s="1"/>
    </row>
    <row r="12" spans="1:17" x14ac:dyDescent="0.25">
      <c r="A12" s="4">
        <f>SUMPRODUCT(D6:D8,H6:H8)/SUM(H6:H8)</f>
        <v>0.11779533454153013</v>
      </c>
      <c r="B12" s="4">
        <f>1/(SUM(H6:H8))</f>
        <v>6.1144765568878984E-3</v>
      </c>
      <c r="C12" s="4">
        <f>B12^0.5</f>
        <v>7.8195118497818641E-2</v>
      </c>
      <c r="D12" s="4">
        <f>A12/C12</f>
        <v>1.5064282375224765</v>
      </c>
      <c r="E12" s="4">
        <f>2*(1-_xlfn.NORM.S.DIST(D12,TRUE))</f>
        <v>0.13195727638099752</v>
      </c>
      <c r="F12" s="29"/>
      <c r="G12" s="29"/>
      <c r="H12" s="1"/>
      <c r="I12" s="1"/>
      <c r="J12" s="1"/>
      <c r="K12" s="1"/>
      <c r="L12" s="1"/>
      <c r="M12" s="1"/>
      <c r="N12" s="1"/>
      <c r="O12" s="1"/>
    </row>
    <row r="13" spans="1:17" x14ac:dyDescent="0.25">
      <c r="C13" s="1"/>
      <c r="D13" s="1"/>
      <c r="E13" s="1"/>
      <c r="F13" s="1"/>
      <c r="G13" s="1"/>
      <c r="H13" s="1"/>
      <c r="I13" s="1"/>
      <c r="J13" s="1"/>
      <c r="K13" s="1"/>
      <c r="L13" s="1"/>
      <c r="M13" s="1"/>
      <c r="N13" s="1"/>
      <c r="O13" s="1"/>
    </row>
  </sheetData>
  <mergeCells count="4">
    <mergeCell ref="B4:D4"/>
    <mergeCell ref="J4:K4"/>
    <mergeCell ref="L4:M4"/>
    <mergeCell ref="N4:Q4"/>
  </mergeCells>
  <conditionalFormatting sqref="O9 K6:K8">
    <cfRule type="cellIs" dxfId="4" priority="4" operator="greaterThan">
      <formula>0.05</formula>
    </cfRule>
    <cfRule type="cellIs" dxfId="3" priority="5" operator="greaterThan">
      <formula>"0.05"</formula>
    </cfRule>
  </conditionalFormatting>
  <conditionalFormatting sqref="K9 O6:O8">
    <cfRule type="cellIs" dxfId="2" priority="6" operator="greaterThan">
      <formula>0.05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C34D6-6F72-4041-BC21-5379DE6A0D93}">
  <dimension ref="A1:K21"/>
  <sheetViews>
    <sheetView tabSelected="1" zoomScale="80" zoomScaleNormal="80" workbookViewId="0">
      <selection activeCell="I19" sqref="I19"/>
    </sheetView>
  </sheetViews>
  <sheetFormatPr baseColWidth="10" defaultRowHeight="15" x14ac:dyDescent="0.25"/>
  <cols>
    <col min="1" max="1" width="14.140625" customWidth="1"/>
    <col min="2" max="2" width="6.7109375" customWidth="1"/>
    <col min="3" max="3" width="7.85546875" customWidth="1"/>
    <col min="4" max="4" width="6.7109375" customWidth="1"/>
    <col min="5" max="5" width="9.85546875" customWidth="1"/>
    <col min="6" max="7" width="6.5703125" customWidth="1"/>
    <col min="8" max="9" width="9.42578125" customWidth="1"/>
    <col min="10" max="10" width="8.7109375" customWidth="1"/>
  </cols>
  <sheetData>
    <row r="1" spans="1:11" x14ac:dyDescent="0.25">
      <c r="A1" s="7" t="s">
        <v>57</v>
      </c>
      <c r="B1" t="s">
        <v>71</v>
      </c>
    </row>
    <row r="3" spans="1:11" ht="15.75" thickBot="1" x14ac:dyDescent="0.3"/>
    <row r="4" spans="1:11" x14ac:dyDescent="0.25">
      <c r="B4" s="95" t="s">
        <v>31</v>
      </c>
      <c r="C4" s="96"/>
      <c r="D4" s="97"/>
      <c r="E4" s="29"/>
      <c r="F4" s="29"/>
      <c r="G4" s="29"/>
      <c r="H4" s="29"/>
      <c r="I4" s="98" t="s">
        <v>12</v>
      </c>
      <c r="J4" s="99"/>
      <c r="K4" s="11" t="s">
        <v>68</v>
      </c>
    </row>
    <row r="5" spans="1:11" ht="16.5" customHeight="1" x14ac:dyDescent="0.25">
      <c r="A5" s="9" t="s">
        <v>43</v>
      </c>
      <c r="B5" s="62" t="s">
        <v>0</v>
      </c>
      <c r="C5" s="35" t="s">
        <v>1</v>
      </c>
      <c r="D5" s="63" t="s">
        <v>6</v>
      </c>
      <c r="E5" s="31" t="s">
        <v>7</v>
      </c>
      <c r="F5" s="10" t="s">
        <v>10</v>
      </c>
      <c r="G5" s="33" t="s">
        <v>9</v>
      </c>
      <c r="H5" s="34" t="s">
        <v>53</v>
      </c>
      <c r="I5" s="15" t="s">
        <v>11</v>
      </c>
      <c r="J5" s="16" t="s">
        <v>42</v>
      </c>
      <c r="K5" s="31" t="s">
        <v>42</v>
      </c>
    </row>
    <row r="6" spans="1:11" x14ac:dyDescent="0.25">
      <c r="A6" s="6" t="s">
        <v>25</v>
      </c>
      <c r="B6" s="52">
        <v>263</v>
      </c>
      <c r="C6" s="36">
        <v>2462</v>
      </c>
      <c r="D6" s="64">
        <v>0.54219969634973597</v>
      </c>
      <c r="E6" s="14">
        <f>(1-3/(4*(C6+B6)-9))</f>
        <v>0.99972454320080806</v>
      </c>
      <c r="F6" s="8">
        <f>E6^2*(1/B6+1/C6)+D6^2*(1/(2*(B6+C6)))</f>
        <v>4.260078413458504E-3</v>
      </c>
      <c r="G6" s="8">
        <f>F6^0.5</f>
        <v>6.526927618304422E-2</v>
      </c>
      <c r="H6" s="12">
        <f>1/G6</f>
        <v>15.321144319044585</v>
      </c>
      <c r="I6" s="17">
        <f>D6/G6</f>
        <v>8.3071197975164566</v>
      </c>
      <c r="J6" s="59">
        <f>IF(I6&lt;0,_xlfn.T.DIST.2T(-I6,B6+C6-2),_xlfn.T.DIST.2T(I6,B6+C6-2))</f>
        <v>1.5261276831028094E-16</v>
      </c>
      <c r="K6" s="11">
        <v>0</v>
      </c>
    </row>
    <row r="7" spans="1:11" x14ac:dyDescent="0.25">
      <c r="A7" s="6" t="s">
        <v>25</v>
      </c>
      <c r="B7" s="52">
        <v>70</v>
      </c>
      <c r="C7" s="36">
        <v>740</v>
      </c>
      <c r="D7" s="65">
        <v>0.50376794797254298</v>
      </c>
      <c r="E7" s="14">
        <f t="shared" ref="E7:E8" si="0">(1-3/(4*(C7+B7)-9))</f>
        <v>0.99907149489322189</v>
      </c>
      <c r="F7" s="8">
        <f>E7^2*(1/B7+1/C7)+D7^2*(1/(2*(B7+C7)))</f>
        <v>1.5764696572833085E-2</v>
      </c>
      <c r="G7" s="8">
        <f t="shared" ref="G7:G11" si="1">F7^0.5</f>
        <v>0.12555754287510204</v>
      </c>
      <c r="H7" s="12">
        <f t="shared" ref="H7:H11" si="2">1/G7</f>
        <v>7.96447570652722</v>
      </c>
      <c r="I7" s="17">
        <f t="shared" ref="I7:I11" si="3">D7/G7</f>
        <v>4.0122475833543874</v>
      </c>
      <c r="J7" s="59">
        <f t="shared" ref="J7:J11" si="4">IF(I7&lt;0,_xlfn.T.DIST.2T(-I7,B7+C7-2),_xlfn.T.DIST.2T(I7,B7+C7-2))</f>
        <v>6.5727918622529623E-5</v>
      </c>
      <c r="K7" s="11">
        <v>0</v>
      </c>
    </row>
    <row r="8" spans="1:11" x14ac:dyDescent="0.25">
      <c r="A8" s="6" t="s">
        <v>26</v>
      </c>
      <c r="B8" s="52">
        <v>6887</v>
      </c>
      <c r="C8" s="36">
        <v>6737</v>
      </c>
      <c r="D8" s="65">
        <v>0.26798524418668701</v>
      </c>
      <c r="E8" s="14">
        <f t="shared" si="0"/>
        <v>0.99994494099509978</v>
      </c>
      <c r="F8" s="8">
        <f t="shared" ref="F8:F11" si="5">E8^2*(1/B8+1/C8)+D8^2*(1/(2*(B8+C8)))</f>
        <v>2.9623843730704365E-4</v>
      </c>
      <c r="G8" s="8">
        <f t="shared" si="1"/>
        <v>1.7211578582658933E-2</v>
      </c>
      <c r="H8" s="12">
        <f t="shared" si="2"/>
        <v>58.100423223673587</v>
      </c>
      <c r="I8" s="17">
        <f t="shared" si="3"/>
        <v>15.570056104946026</v>
      </c>
      <c r="J8" s="59">
        <f t="shared" si="4"/>
        <v>3.4069572260033416E-54</v>
      </c>
      <c r="K8" s="11">
        <v>0</v>
      </c>
    </row>
    <row r="9" spans="1:11" x14ac:dyDescent="0.25">
      <c r="A9" s="6" t="s">
        <v>27</v>
      </c>
      <c r="B9" s="52">
        <v>725</v>
      </c>
      <c r="C9" s="36">
        <v>691</v>
      </c>
      <c r="D9" s="65">
        <v>0.27285517241379298</v>
      </c>
      <c r="E9" s="14">
        <f t="shared" ref="E9:E11" si="6">(1-3/(4*(C9+B9)-9))</f>
        <v>0.99946949602122015</v>
      </c>
      <c r="F9" s="8">
        <f t="shared" si="5"/>
        <v>2.8497790389912063E-3</v>
      </c>
      <c r="G9" s="8">
        <f t="shared" si="1"/>
        <v>5.3383321730585541E-2</v>
      </c>
      <c r="H9" s="12">
        <f t="shared" si="2"/>
        <v>18.732442410511485</v>
      </c>
      <c r="I9" s="17">
        <f t="shared" si="3"/>
        <v>5.1112438036515595</v>
      </c>
      <c r="J9" s="59">
        <f t="shared" si="4"/>
        <v>3.6382846599649401E-7</v>
      </c>
      <c r="K9" s="11">
        <v>0</v>
      </c>
    </row>
    <row r="10" spans="1:11" x14ac:dyDescent="0.25">
      <c r="A10" s="61" t="s">
        <v>28</v>
      </c>
      <c r="B10" s="40">
        <v>256</v>
      </c>
      <c r="C10" s="39">
        <v>256</v>
      </c>
      <c r="D10" s="66">
        <v>0.135799901912702</v>
      </c>
      <c r="E10" s="14">
        <f t="shared" si="6"/>
        <v>0.99852869053457582</v>
      </c>
      <c r="F10" s="8">
        <f t="shared" si="5"/>
        <v>7.8075370897705632E-3</v>
      </c>
      <c r="G10" s="8">
        <f t="shared" si="1"/>
        <v>8.8360268728487706E-2</v>
      </c>
      <c r="H10" s="12">
        <f t="shared" si="2"/>
        <v>11.317303742848351</v>
      </c>
      <c r="I10" s="17">
        <f t="shared" si="3"/>
        <v>1.5368887381950613</v>
      </c>
      <c r="J10" s="59">
        <f t="shared" si="4"/>
        <v>0.12494070421266473</v>
      </c>
      <c r="K10" s="11">
        <v>0.13</v>
      </c>
    </row>
    <row r="11" spans="1:11" ht="15.75" thickBot="1" x14ac:dyDescent="0.3">
      <c r="A11" s="6" t="s">
        <v>29</v>
      </c>
      <c r="B11" s="25">
        <v>233</v>
      </c>
      <c r="C11" s="26">
        <v>222</v>
      </c>
      <c r="D11" s="67">
        <v>0.175708448371066</v>
      </c>
      <c r="E11" s="14">
        <f t="shared" si="6"/>
        <v>0.99834345665378244</v>
      </c>
      <c r="F11" s="8">
        <f t="shared" si="5"/>
        <v>8.8011579441596155E-3</v>
      </c>
      <c r="G11" s="8">
        <f t="shared" si="1"/>
        <v>9.3814486856559715E-2</v>
      </c>
      <c r="H11" s="12">
        <f t="shared" si="2"/>
        <v>10.659334538907386</v>
      </c>
      <c r="I11" s="18">
        <f t="shared" si="3"/>
        <v>1.8729351324995291</v>
      </c>
      <c r="J11" s="60">
        <f t="shared" si="4"/>
        <v>6.172114097988908E-2</v>
      </c>
      <c r="K11" s="11">
        <v>0.06</v>
      </c>
    </row>
    <row r="12" spans="1:11" s="19" customFormat="1" x14ac:dyDescent="0.25">
      <c r="A12" s="100" t="s">
        <v>90</v>
      </c>
      <c r="B12" s="100"/>
      <c r="C12" s="100"/>
      <c r="D12" s="100"/>
      <c r="E12" s="100"/>
      <c r="F12" s="100"/>
      <c r="G12" s="100"/>
      <c r="H12" s="100"/>
      <c r="I12" s="100"/>
      <c r="J12" s="100"/>
      <c r="K12" s="100"/>
    </row>
    <row r="13" spans="1:11" ht="15" customHeight="1" x14ac:dyDescent="0.25">
      <c r="A13" s="100"/>
      <c r="B13" s="100"/>
      <c r="C13" s="100"/>
      <c r="D13" s="100"/>
      <c r="E13" s="100"/>
      <c r="F13" s="100"/>
      <c r="G13" s="100"/>
      <c r="H13" s="100"/>
      <c r="I13" s="100"/>
      <c r="J13" s="100"/>
      <c r="K13" s="100"/>
    </row>
    <row r="14" spans="1:11" x14ac:dyDescent="0.25">
      <c r="A14" s="100"/>
      <c r="B14" s="100"/>
      <c r="C14" s="100"/>
      <c r="D14" s="100"/>
      <c r="E14" s="100"/>
      <c r="F14" s="100"/>
      <c r="G14" s="100"/>
      <c r="H14" s="100"/>
      <c r="I14" s="100"/>
      <c r="J14" s="100"/>
      <c r="K14" s="100"/>
    </row>
    <row r="15" spans="1:11" x14ac:dyDescent="0.25">
      <c r="D15" s="1"/>
      <c r="E15" s="80"/>
      <c r="F15" s="80"/>
      <c r="G15" s="80"/>
      <c r="H15" s="80"/>
      <c r="I15" s="80"/>
      <c r="J15" s="80"/>
      <c r="K15" s="80"/>
    </row>
    <row r="16" spans="1:11" x14ac:dyDescent="0.25">
      <c r="A16" s="76" t="s">
        <v>89</v>
      </c>
      <c r="B16" s="76"/>
      <c r="C16" s="76"/>
      <c r="D16" s="1"/>
      <c r="E16" s="80"/>
      <c r="F16" s="80"/>
      <c r="G16" s="80"/>
      <c r="H16" s="80"/>
      <c r="I16" s="80"/>
      <c r="J16" s="80"/>
      <c r="K16" s="80"/>
    </row>
    <row r="17" spans="1:11" x14ac:dyDescent="0.25">
      <c r="A17" t="s">
        <v>69</v>
      </c>
      <c r="B17" s="76"/>
      <c r="C17" s="76"/>
      <c r="D17" s="1"/>
      <c r="E17" s="80"/>
      <c r="F17" s="80"/>
      <c r="G17" s="80"/>
      <c r="H17" s="80"/>
      <c r="I17" s="80"/>
      <c r="J17" s="80"/>
      <c r="K17" s="80"/>
    </row>
    <row r="18" spans="1:11" x14ac:dyDescent="0.25">
      <c r="A18" s="68" t="s">
        <v>48</v>
      </c>
      <c r="B18" s="68" t="s">
        <v>50</v>
      </c>
      <c r="C18" s="68" t="s">
        <v>49</v>
      </c>
      <c r="D18" s="68" t="s">
        <v>51</v>
      </c>
      <c r="E18" s="68" t="s">
        <v>52</v>
      </c>
      <c r="F18" s="1"/>
      <c r="G18" s="1"/>
      <c r="H18" s="1"/>
      <c r="I18" s="1"/>
      <c r="J18" s="1"/>
    </row>
    <row r="19" spans="1:11" x14ac:dyDescent="0.25">
      <c r="A19" s="4">
        <f>SUMPRODUCT(D6:D11,H6:H11)/SUM(H6:H11)</f>
        <v>0.29821412997299374</v>
      </c>
      <c r="B19" s="5">
        <f>1/SUM(H6:H11)</f>
        <v>8.1903352707109849E-3</v>
      </c>
      <c r="C19" s="4">
        <f>B19^0.5</f>
        <v>9.0500471107674271E-2</v>
      </c>
      <c r="D19" s="4">
        <f>A19/C19</f>
        <v>3.295166603256563</v>
      </c>
      <c r="E19" s="4">
        <f>2*(1-_xlfn.NORM.S.DIST(D19,TRUE))</f>
        <v>9.8363344543006548E-4</v>
      </c>
      <c r="F19" s="1"/>
      <c r="G19" s="1"/>
      <c r="H19" s="1"/>
      <c r="I19" s="1"/>
      <c r="J19" s="1"/>
    </row>
    <row r="20" spans="1:11" x14ac:dyDescent="0.25">
      <c r="C20" s="1"/>
      <c r="D20" s="1"/>
      <c r="E20" s="1"/>
      <c r="F20" s="1"/>
      <c r="G20" s="1"/>
      <c r="H20" s="1"/>
      <c r="I20" s="1"/>
      <c r="J20" s="1"/>
    </row>
    <row r="21" spans="1:11" x14ac:dyDescent="0.25">
      <c r="C21" s="1"/>
      <c r="D21" s="1"/>
      <c r="E21" s="1"/>
      <c r="F21" s="1"/>
      <c r="G21" s="1"/>
      <c r="H21" s="1"/>
      <c r="I21" s="1"/>
      <c r="J21" s="1"/>
    </row>
  </sheetData>
  <mergeCells count="3">
    <mergeCell ref="B4:D4"/>
    <mergeCell ref="I4:J4"/>
    <mergeCell ref="A12:K14"/>
  </mergeCells>
  <conditionalFormatting sqref="J6:J11">
    <cfRule type="cellIs" dxfId="1" priority="1" operator="greaterThan">
      <formula>0.05</formula>
    </cfRule>
    <cfRule type="cellIs" dxfId="0" priority="2" operator="greaterThan">
      <formula>"0.05"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15C0C2-E3BC-40EB-BDA8-E7618430A5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Exemple 10</vt:lpstr>
      <vt:lpstr>calcul de g </vt:lpstr>
      <vt:lpstr>Correction clustering</vt:lpstr>
      <vt:lpstr>Odyssey MAths</vt:lpstr>
      <vt:lpstr>KIPP</vt:lpstr>
      <vt:lpstr>'Exemple 10'!_ftnref1</vt:lpstr>
      <vt:lpstr>'Exemple 10'!_ftnref3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roques</dc:creator>
  <cp:lastModifiedBy>nathalie roques</cp:lastModifiedBy>
  <dcterms:created xsi:type="dcterms:W3CDTF">2020-08-10T13:24:00Z</dcterms:created>
  <dcterms:modified xsi:type="dcterms:W3CDTF">2021-04-05T16:27:09Z</dcterms:modified>
</cp:coreProperties>
</file>